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empe\Desktop\SEMPE\Section 71 14-15\"/>
    </mc:Choice>
  </mc:AlternateContent>
  <workbookProtection workbookPassword="F954" lockStructure="1"/>
  <bookViews>
    <workbookView xWindow="0" yWindow="0" windowWidth="15360" windowHeight="7755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52511"/>
</workbook>
</file>

<file path=xl/calcChain.xml><?xml version="1.0" encoding="utf-8"?>
<calcChain xmlns="http://schemas.openxmlformats.org/spreadsheetml/2006/main">
  <c r="O23" i="1" l="1"/>
  <c r="O33" i="1"/>
  <c r="O37" i="1"/>
  <c r="N47" i="1" l="1"/>
  <c r="N23" i="1"/>
  <c r="N26" i="1"/>
  <c r="N37" i="1"/>
  <c r="M37" i="1" l="1"/>
  <c r="K37" i="1" l="1"/>
  <c r="K15" i="1"/>
  <c r="J33" i="1" l="1"/>
  <c r="J37" i="1"/>
  <c r="J50" i="1"/>
  <c r="J19" i="1" l="1"/>
  <c r="J15" i="1" l="1"/>
  <c r="I23" i="1" l="1"/>
  <c r="I33" i="1" l="1"/>
  <c r="I26" i="1"/>
  <c r="I37" i="1"/>
  <c r="H33" i="1" l="1"/>
  <c r="H26" i="1"/>
  <c r="H37" i="1"/>
  <c r="G37" i="1" l="1"/>
  <c r="G34" i="1" l="1"/>
  <c r="G22" i="1"/>
  <c r="G38" i="1" l="1"/>
  <c r="F47" i="1" l="1"/>
  <c r="F33" i="1"/>
  <c r="F22" i="1"/>
  <c r="F37" i="1" l="1"/>
  <c r="P33" i="1" l="1"/>
  <c r="P50" i="1"/>
  <c r="P37" i="1"/>
  <c r="L33" i="1" l="1"/>
  <c r="L50" i="1" l="1"/>
  <c r="L37" i="1" l="1"/>
  <c r="Q37" i="1" l="1"/>
  <c r="Q14" i="1" l="1"/>
  <c r="H24" i="1" l="1"/>
  <c r="H35" i="1" s="1"/>
  <c r="G48" i="1"/>
  <c r="G53" i="1" s="1"/>
  <c r="N24" i="1"/>
  <c r="N35" i="1" s="1"/>
  <c r="J24" i="1"/>
  <c r="J35" i="1" s="1"/>
  <c r="I24" i="1"/>
  <c r="I35" i="1" s="1"/>
  <c r="G24" i="1"/>
  <c r="G35" i="1" s="1"/>
  <c r="F24" i="1"/>
  <c r="F35" i="1" s="1"/>
  <c r="AF7" i="1"/>
  <c r="H48" i="1"/>
  <c r="H53" i="1" s="1"/>
  <c r="I48" i="1"/>
  <c r="I53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48" i="1"/>
  <c r="N53" i="1" s="1"/>
  <c r="O24" i="1"/>
  <c r="O35" i="1" s="1"/>
  <c r="O48" i="1"/>
  <c r="O53" i="1" s="1"/>
  <c r="P24" i="1"/>
  <c r="P35" i="1" s="1"/>
  <c r="P48" i="1"/>
  <c r="P53" i="1" s="1"/>
  <c r="Q24" i="1"/>
  <c r="Q35" i="1" s="1"/>
  <c r="Q48" i="1"/>
  <c r="Q53" i="1" s="1"/>
  <c r="F48" i="1"/>
  <c r="F53" i="1" s="1"/>
  <c r="F54" i="1" l="1"/>
  <c r="F56" i="1" s="1"/>
  <c r="G55" i="1" s="1"/>
  <c r="Q54" i="1"/>
  <c r="N54" i="1"/>
  <c r="K54" i="1"/>
  <c r="G54" i="1"/>
  <c r="L54" i="1"/>
  <c r="O54" i="1"/>
  <c r="P54" i="1"/>
  <c r="I54" i="1"/>
  <c r="M54" i="1"/>
  <c r="J54" i="1"/>
  <c r="H54" i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<sst xmlns="http://schemas.openxmlformats.org/spreadsheetml/2006/main" count="402" uniqueCount="399">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</sst>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289"/>
  <sheetViews>
    <sheetView tabSelected="1" topLeftCell="E1" zoomScale="75" zoomScaleNormal="75" workbookViewId="0">
      <pane xSplit="1" ySplit="6" topLeftCell="F34" activePane="bottomRight" state="frozen"/>
      <selection activeCell="E1" sqref="E1"/>
      <selection pane="topRight" activeCell="F1" sqref="F1"/>
      <selection pane="bottomLeft" activeCell="E7" sqref="E7"/>
      <selection pane="bottomRight" activeCell="O48" sqref="O48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32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32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32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32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2015</v>
      </c>
      <c r="B7" s="7" t="s">
        <v>398</v>
      </c>
      <c r="C7" s="7" t="s">
        <v>392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FS196_CFA_2015_M10</v>
      </c>
    </row>
    <row r="8" spans="1:32" ht="12.95" customHeight="1" x14ac:dyDescent="0.2">
      <c r="D8" s="4" t="s">
        <v>24</v>
      </c>
      <c r="E8" s="4" t="s">
        <v>25</v>
      </c>
      <c r="F8" s="9">
        <v>473936</v>
      </c>
      <c r="G8" s="9">
        <v>598687</v>
      </c>
      <c r="H8" s="9">
        <v>701817</v>
      </c>
      <c r="I8" s="9">
        <v>546213</v>
      </c>
      <c r="J8" s="9">
        <v>665421</v>
      </c>
      <c r="K8" s="9">
        <v>459939</v>
      </c>
      <c r="L8" s="9">
        <v>491520</v>
      </c>
      <c r="M8" s="9">
        <v>848982</v>
      </c>
      <c r="N8" s="9">
        <v>590283</v>
      </c>
      <c r="O8" s="9">
        <v>549449</v>
      </c>
      <c r="P8" s="9">
        <v>551510</v>
      </c>
      <c r="Q8" s="9">
        <v>855815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9">
        <v>0</v>
      </c>
      <c r="G9" s="9"/>
      <c r="H9" s="9"/>
      <c r="I9" s="9"/>
      <c r="J9" s="9"/>
      <c r="K9" s="9">
        <v>0</v>
      </c>
      <c r="L9" s="9"/>
      <c r="M9" s="9"/>
      <c r="N9" s="9"/>
      <c r="O9" s="9"/>
      <c r="P9" s="9"/>
      <c r="Q9" s="9"/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9">
        <v>1784110</v>
      </c>
      <c r="G10" s="9">
        <v>2388252</v>
      </c>
      <c r="H10" s="9">
        <v>2165290</v>
      </c>
      <c r="I10" s="9">
        <v>2720992</v>
      </c>
      <c r="J10" s="9">
        <v>2676821</v>
      </c>
      <c r="K10" s="9">
        <v>2318951</v>
      </c>
      <c r="L10" s="9">
        <v>2872065</v>
      </c>
      <c r="M10" s="9">
        <v>2105516</v>
      </c>
      <c r="N10" s="9">
        <v>2034037</v>
      </c>
      <c r="O10" s="9">
        <v>3939205</v>
      </c>
      <c r="P10" s="9">
        <v>4476557</v>
      </c>
      <c r="Q10" s="9">
        <v>2054557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9">
        <v>390144</v>
      </c>
      <c r="G11" s="9">
        <v>483609</v>
      </c>
      <c r="H11" s="9">
        <v>507748</v>
      </c>
      <c r="I11" s="9">
        <v>576721</v>
      </c>
      <c r="J11" s="9">
        <v>547892</v>
      </c>
      <c r="K11" s="9">
        <v>461103</v>
      </c>
      <c r="L11" s="9">
        <v>560000</v>
      </c>
      <c r="M11" s="9">
        <v>582161</v>
      </c>
      <c r="N11" s="9">
        <v>482876</v>
      </c>
      <c r="O11" s="9">
        <v>562881</v>
      </c>
      <c r="P11" s="9">
        <v>524487</v>
      </c>
      <c r="Q11" s="9">
        <v>494128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9">
        <v>328015</v>
      </c>
      <c r="G12" s="9">
        <v>319031</v>
      </c>
      <c r="H12" s="9">
        <v>290002</v>
      </c>
      <c r="I12" s="9">
        <v>330488</v>
      </c>
      <c r="J12" s="9">
        <v>317498</v>
      </c>
      <c r="K12" s="9">
        <v>227118</v>
      </c>
      <c r="L12" s="9">
        <v>300000</v>
      </c>
      <c r="M12" s="9">
        <v>295277</v>
      </c>
      <c r="N12" s="9">
        <v>255241</v>
      </c>
      <c r="O12" s="9">
        <v>288186</v>
      </c>
      <c r="P12" s="9">
        <v>339931</v>
      </c>
      <c r="Q12" s="9">
        <v>326320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9">
        <v>178551</v>
      </c>
      <c r="G13" s="9">
        <v>200718</v>
      </c>
      <c r="H13" s="9">
        <v>189230</v>
      </c>
      <c r="I13" s="9">
        <v>234340</v>
      </c>
      <c r="J13" s="9">
        <v>193901</v>
      </c>
      <c r="K13" s="9">
        <v>138422</v>
      </c>
      <c r="L13" s="9">
        <v>200000</v>
      </c>
      <c r="M13" s="9">
        <v>210086</v>
      </c>
      <c r="N13" s="9">
        <v>182786</v>
      </c>
      <c r="O13" s="9">
        <v>223635</v>
      </c>
      <c r="P13" s="9">
        <v>227170</v>
      </c>
      <c r="Q13" s="9">
        <v>236632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f>145+37+25813</f>
        <v>25995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9">
        <v>164136</v>
      </c>
      <c r="G15" s="9">
        <v>85960</v>
      </c>
      <c r="H15" s="9">
        <v>84570</v>
      </c>
      <c r="I15" s="9">
        <v>73326</v>
      </c>
      <c r="J15" s="9">
        <f>37+48710+5450</f>
        <v>54197</v>
      </c>
      <c r="K15" s="9">
        <f>592+10283+35788+1395</f>
        <v>48058</v>
      </c>
      <c r="L15" s="9">
        <v>50000</v>
      </c>
      <c r="M15" s="9">
        <v>85984</v>
      </c>
      <c r="N15" s="9">
        <v>81165</v>
      </c>
      <c r="O15" s="9">
        <v>118534</v>
      </c>
      <c r="P15" s="9">
        <v>82034</v>
      </c>
      <c r="Q15" s="9">
        <v>61615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9">
        <v>953</v>
      </c>
      <c r="G16" s="9">
        <v>4386</v>
      </c>
      <c r="H16" s="9">
        <v>108834</v>
      </c>
      <c r="I16" s="9">
        <v>2668</v>
      </c>
      <c r="J16" s="9">
        <v>115036</v>
      </c>
      <c r="K16" s="9">
        <v>24090</v>
      </c>
      <c r="L16" s="9">
        <v>20000</v>
      </c>
      <c r="M16" s="9">
        <v>59130</v>
      </c>
      <c r="N16" s="9">
        <v>2711</v>
      </c>
      <c r="O16" s="9">
        <v>88256</v>
      </c>
      <c r="P16" s="9">
        <v>113676</v>
      </c>
      <c r="Q16" s="9">
        <v>45496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811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22271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9">
        <v>16400</v>
      </c>
      <c r="G19" s="9">
        <v>0</v>
      </c>
      <c r="H19" s="9">
        <v>0</v>
      </c>
      <c r="I19" s="9">
        <v>0</v>
      </c>
      <c r="J19" s="9">
        <f>200+14900</f>
        <v>15100</v>
      </c>
      <c r="K19" s="9">
        <v>12170</v>
      </c>
      <c r="L19" s="9">
        <v>12000</v>
      </c>
      <c r="M19" s="9">
        <v>250</v>
      </c>
      <c r="N19" s="9">
        <v>5300</v>
      </c>
      <c r="O19" s="9">
        <v>0</v>
      </c>
      <c r="P19" s="9">
        <v>17850</v>
      </c>
      <c r="Q19" s="9">
        <v>26000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/>
      <c r="L20" s="9">
        <v>450</v>
      </c>
      <c r="M20" s="9">
        <v>592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9">
        <f>26885000+1600000</f>
        <v>28485000</v>
      </c>
      <c r="G22" s="9">
        <f>934000+400000</f>
        <v>1334000</v>
      </c>
      <c r="H22" s="9">
        <v>0</v>
      </c>
      <c r="I22" s="9">
        <v>0</v>
      </c>
      <c r="J22" s="9">
        <v>2481609</v>
      </c>
      <c r="K22" s="9">
        <v>22640000</v>
      </c>
      <c r="L22" s="9">
        <v>0</v>
      </c>
      <c r="M22" s="9">
        <v>300000</v>
      </c>
      <c r="N22" s="9">
        <v>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9">
        <v>3513169</v>
      </c>
      <c r="G23" s="9">
        <v>228642</v>
      </c>
      <c r="H23" s="9">
        <v>7177152</v>
      </c>
      <c r="I23" s="9">
        <f>604605+436011+154000</f>
        <v>1194616</v>
      </c>
      <c r="J23" s="9">
        <v>152461</v>
      </c>
      <c r="K23" s="9">
        <v>25989</v>
      </c>
      <c r="L23" s="9">
        <v>589551</v>
      </c>
      <c r="M23" s="9">
        <v>201478</v>
      </c>
      <c r="N23" s="9">
        <f>1406304+127335</f>
        <v>1533639</v>
      </c>
      <c r="O23" s="9">
        <f>1403413+757992</f>
        <v>2161405</v>
      </c>
      <c r="P23" s="9">
        <v>3763399</v>
      </c>
      <c r="Q23" s="9">
        <v>2589967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35334414</v>
      </c>
      <c r="G24" s="10">
        <f t="shared" ref="G24:Q24" si="0">SUM(G8:G23)</f>
        <v>5643285</v>
      </c>
      <c r="H24" s="10">
        <f t="shared" si="0"/>
        <v>11224643</v>
      </c>
      <c r="I24" s="10">
        <f t="shared" si="0"/>
        <v>5679364</v>
      </c>
      <c r="J24" s="10">
        <f t="shared" si="0"/>
        <v>7219936</v>
      </c>
      <c r="K24" s="10">
        <f t="shared" si="0"/>
        <v>26356651</v>
      </c>
      <c r="L24" s="10">
        <f t="shared" si="0"/>
        <v>5095586</v>
      </c>
      <c r="M24" s="10">
        <f t="shared" si="0"/>
        <v>4689456</v>
      </c>
      <c r="N24" s="10">
        <f t="shared" si="0"/>
        <v>5168038</v>
      </c>
      <c r="O24" s="10">
        <f t="shared" si="0"/>
        <v>7931551</v>
      </c>
      <c r="P24" s="10">
        <f t="shared" si="0"/>
        <v>10096614</v>
      </c>
      <c r="Q24" s="10">
        <f t="shared" si="0"/>
        <v>6738796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9">
        <v>5350000</v>
      </c>
      <c r="G26" s="9">
        <v>0</v>
      </c>
      <c r="H26" s="9">
        <f>500000+1500000</f>
        <v>2000000</v>
      </c>
      <c r="I26" s="9">
        <f>500000</f>
        <v>500000</v>
      </c>
      <c r="J26" s="9">
        <v>301000</v>
      </c>
      <c r="K26" s="9">
        <v>0</v>
      </c>
      <c r="L26" s="9">
        <v>0</v>
      </c>
      <c r="M26" s="9">
        <v>0</v>
      </c>
      <c r="N26" s="9">
        <f>5645000+1000000+1667212+1707686</f>
        <v>10019898</v>
      </c>
      <c r="O26" s="9">
        <v>0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40418</v>
      </c>
      <c r="L31" s="9">
        <v>12000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9">
        <f>-26885000+2419200+9037316+3092596+1414387+400000-5350000</f>
        <v>-15871501</v>
      </c>
      <c r="G33" s="9">
        <v>0</v>
      </c>
      <c r="H33" s="9">
        <f>230000+500000+1500000-700000+2400000+765000+20000+595585</f>
        <v>5310585</v>
      </c>
      <c r="I33" s="9">
        <f>829261-500000+195104+3061013+600000-600000-250000-100000-300000+720000+130000+726849</f>
        <v>4512227</v>
      </c>
      <c r="J33" s="9">
        <f>380000+2481609+3000000-2500000-301000</f>
        <v>3060609</v>
      </c>
      <c r="K33" s="9">
        <v>0</v>
      </c>
      <c r="L33" s="9">
        <f>500000+400000+800000</f>
        <v>1700000</v>
      </c>
      <c r="M33" s="9">
        <v>5455641</v>
      </c>
      <c r="N33" s="9">
        <v>-3711900</v>
      </c>
      <c r="O33" s="9">
        <f>1660000+190000-1288000+180000+400000-450000+300000+150000+700000+170000+150000+260000+140000+200000+1670000-2873980-280000-1297386+129371+900000-400000-286089</f>
        <v>323916</v>
      </c>
      <c r="P33" s="9">
        <f>230000+300000+600000+450000+80000</f>
        <v>1660000</v>
      </c>
      <c r="Q33" s="9">
        <v>4116177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9">
        <v>0</v>
      </c>
      <c r="G34" s="9">
        <f>1500000+1435897+2960706</f>
        <v>5896603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24812913</v>
      </c>
      <c r="G35" s="10">
        <f t="shared" ref="G35:Q35" si="1">SUM(G26:G34)+G24</f>
        <v>11539888</v>
      </c>
      <c r="H35" s="10">
        <f t="shared" si="1"/>
        <v>18535228</v>
      </c>
      <c r="I35" s="10">
        <f t="shared" si="1"/>
        <v>10691591</v>
      </c>
      <c r="J35" s="10">
        <f t="shared" si="1"/>
        <v>10581545</v>
      </c>
      <c r="K35" s="10">
        <f t="shared" si="1"/>
        <v>26397069</v>
      </c>
      <c r="L35" s="10">
        <f t="shared" si="1"/>
        <v>6807586</v>
      </c>
      <c r="M35" s="10">
        <f t="shared" si="1"/>
        <v>10145097</v>
      </c>
      <c r="N35" s="10">
        <f t="shared" si="1"/>
        <v>11476036</v>
      </c>
      <c r="O35" s="10">
        <f t="shared" si="1"/>
        <v>8255467</v>
      </c>
      <c r="P35" s="10">
        <f t="shared" si="1"/>
        <v>11756614</v>
      </c>
      <c r="Q35" s="10">
        <f t="shared" si="1"/>
        <v>10854973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9">
        <f>4621152+1007613</f>
        <v>5628765</v>
      </c>
      <c r="G37" s="9">
        <f>4430030+1006304</f>
        <v>5436334</v>
      </c>
      <c r="H37" s="9">
        <f>4456376+1009005</f>
        <v>5465381</v>
      </c>
      <c r="I37" s="9">
        <f>4128020+1002032</f>
        <v>5130052</v>
      </c>
      <c r="J37" s="9">
        <f>4689813+1001701</f>
        <v>5691514</v>
      </c>
      <c r="K37" s="9">
        <f>4364396+994337</f>
        <v>5358733</v>
      </c>
      <c r="L37" s="9">
        <f>4154740+955209</f>
        <v>5109949</v>
      </c>
      <c r="M37" s="9">
        <f>4020505+1037676</f>
        <v>5058181</v>
      </c>
      <c r="N37" s="9">
        <f>4702747+1036331</f>
        <v>5739078</v>
      </c>
      <c r="O37" s="9">
        <f>3777494+1043654</f>
        <v>4821148</v>
      </c>
      <c r="P37" s="9">
        <f>4415850+985552</f>
        <v>5401402</v>
      </c>
      <c r="Q37" s="9">
        <f>3392149+831320</f>
        <v>4223469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9">
        <v>349955</v>
      </c>
      <c r="G38" s="9">
        <f>387441</f>
        <v>387441</v>
      </c>
      <c r="H38" s="9">
        <v>341291</v>
      </c>
      <c r="I38" s="9">
        <v>341291</v>
      </c>
      <c r="J38" s="9">
        <v>341291</v>
      </c>
      <c r="K38" s="9">
        <v>341291</v>
      </c>
      <c r="L38" s="9">
        <v>319792</v>
      </c>
      <c r="M38" s="9">
        <v>381924</v>
      </c>
      <c r="N38" s="9">
        <v>400537</v>
      </c>
      <c r="O38" s="9">
        <v>1075375</v>
      </c>
      <c r="P38" s="9">
        <v>341291</v>
      </c>
      <c r="Q38" s="9">
        <v>306247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9">
        <v>0</v>
      </c>
      <c r="G40" s="9">
        <v>0</v>
      </c>
      <c r="H40" s="9">
        <v>0</v>
      </c>
      <c r="I40" s="9">
        <v>57013</v>
      </c>
      <c r="J40" s="9">
        <v>0</v>
      </c>
      <c r="K40" s="9">
        <v>274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1459599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9">
        <v>4794966</v>
      </c>
      <c r="G41" s="9">
        <v>0</v>
      </c>
      <c r="H41" s="9">
        <v>4283376</v>
      </c>
      <c r="I41" s="9">
        <v>0</v>
      </c>
      <c r="J41" s="9">
        <v>0</v>
      </c>
      <c r="K41" s="9">
        <v>0</v>
      </c>
      <c r="L41" s="9">
        <v>4839352</v>
      </c>
      <c r="M41" s="9">
        <v>0</v>
      </c>
      <c r="N41" s="9">
        <v>2678348</v>
      </c>
      <c r="O41" s="9">
        <v>0</v>
      </c>
      <c r="P41" s="9">
        <v>1974956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9">
        <v>28696</v>
      </c>
      <c r="G42" s="9">
        <v>0</v>
      </c>
      <c r="H42" s="9">
        <v>2386322</v>
      </c>
      <c r="I42" s="9">
        <v>116614</v>
      </c>
      <c r="J42" s="9">
        <v>73467</v>
      </c>
      <c r="K42" s="9">
        <v>167612</v>
      </c>
      <c r="L42" s="9">
        <v>151715</v>
      </c>
      <c r="M42" s="9">
        <v>79943</v>
      </c>
      <c r="N42" s="9">
        <v>172012</v>
      </c>
      <c r="O42" s="9">
        <v>80677</v>
      </c>
      <c r="P42" s="9">
        <v>162793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9">
        <v>156685</v>
      </c>
      <c r="G43" s="9">
        <v>430935</v>
      </c>
      <c r="H43" s="9">
        <v>794904</v>
      </c>
      <c r="I43" s="9">
        <v>244201</v>
      </c>
      <c r="J43" s="9">
        <v>188658</v>
      </c>
      <c r="K43" s="9">
        <v>1005747</v>
      </c>
      <c r="L43" s="9">
        <v>665558</v>
      </c>
      <c r="M43" s="9">
        <v>103625</v>
      </c>
      <c r="N43" s="9">
        <v>143770</v>
      </c>
      <c r="O43" s="9">
        <v>124228</v>
      </c>
      <c r="P43" s="9">
        <v>249170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9">
        <v>104060</v>
      </c>
      <c r="G44" s="9">
        <v>307309</v>
      </c>
      <c r="H44" s="9">
        <v>1374362</v>
      </c>
      <c r="I44" s="9">
        <v>1004703</v>
      </c>
      <c r="J44" s="9">
        <v>1733993</v>
      </c>
      <c r="K44" s="9">
        <v>2883930</v>
      </c>
      <c r="L44" s="9">
        <v>1167236</v>
      </c>
      <c r="M44" s="9">
        <v>681409</v>
      </c>
      <c r="N44" s="9">
        <v>293831</v>
      </c>
      <c r="O44" s="9">
        <v>160956</v>
      </c>
      <c r="P44" s="9">
        <v>295340</v>
      </c>
      <c r="Q44" s="9">
        <v>704016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9">
        <f>2419200+9037316+1127032+1806427</f>
        <v>14389975</v>
      </c>
      <c r="G47" s="9">
        <v>2442856</v>
      </c>
      <c r="H47" s="9">
        <v>2099893</v>
      </c>
      <c r="I47" s="9">
        <v>1314295</v>
      </c>
      <c r="J47" s="9">
        <v>1211392</v>
      </c>
      <c r="K47" s="9">
        <v>4754864</v>
      </c>
      <c r="L47" s="9">
        <v>2147980</v>
      </c>
      <c r="M47" s="9">
        <v>453568</v>
      </c>
      <c r="N47" s="9">
        <f>2016364</f>
        <v>2016364</v>
      </c>
      <c r="O47" s="9">
        <v>542826</v>
      </c>
      <c r="P47" s="9">
        <v>1490290</v>
      </c>
      <c r="Q47" s="9">
        <v>719999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25453102</v>
      </c>
      <c r="G48" s="10">
        <f t="shared" ref="G48:Q48" si="2">SUM(G37:G47)</f>
        <v>9004875</v>
      </c>
      <c r="H48" s="10">
        <f t="shared" si="2"/>
        <v>16745529</v>
      </c>
      <c r="I48" s="10">
        <f t="shared" si="2"/>
        <v>8208169</v>
      </c>
      <c r="J48" s="10">
        <f t="shared" si="2"/>
        <v>9240315</v>
      </c>
      <c r="K48" s="10">
        <f t="shared" si="2"/>
        <v>14512451</v>
      </c>
      <c r="L48" s="10">
        <f t="shared" si="2"/>
        <v>14401582</v>
      </c>
      <c r="M48" s="10">
        <f t="shared" si="2"/>
        <v>6758650</v>
      </c>
      <c r="N48" s="10">
        <f t="shared" si="2"/>
        <v>11443940</v>
      </c>
      <c r="O48" s="10">
        <f t="shared" si="2"/>
        <v>6805210</v>
      </c>
      <c r="P48" s="10">
        <f t="shared" si="2"/>
        <v>9915242</v>
      </c>
      <c r="Q48" s="10">
        <f t="shared" si="2"/>
        <v>7413330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9">
        <v>670</v>
      </c>
      <c r="G50" s="9">
        <v>2041009</v>
      </c>
      <c r="H50" s="9">
        <v>1691088</v>
      </c>
      <c r="I50" s="9">
        <v>2890761</v>
      </c>
      <c r="J50" s="9">
        <f>533664+1134039</f>
        <v>1667703</v>
      </c>
      <c r="K50" s="9">
        <v>1435089</v>
      </c>
      <c r="L50" s="9">
        <f>2616+129313+757354</f>
        <v>889283</v>
      </c>
      <c r="M50" s="9">
        <v>2902521</v>
      </c>
      <c r="N50" s="9">
        <v>2280052</v>
      </c>
      <c r="O50" s="9">
        <v>1183599</v>
      </c>
      <c r="P50" s="9">
        <f>5500+51326+1338+8750+7893+91842+1780+7525+1221863+36036+15800</f>
        <v>1449653</v>
      </c>
      <c r="Q50" s="9">
        <v>4161642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23957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25453772</v>
      </c>
      <c r="G53" s="10">
        <f t="shared" ref="G53:Q53" si="3">SUM(G50:G52)+G48</f>
        <v>11045884</v>
      </c>
      <c r="H53" s="10">
        <f t="shared" si="3"/>
        <v>18436617</v>
      </c>
      <c r="I53" s="10">
        <f t="shared" si="3"/>
        <v>11098930</v>
      </c>
      <c r="J53" s="10">
        <f t="shared" si="3"/>
        <v>10908018</v>
      </c>
      <c r="K53" s="10">
        <f t="shared" si="3"/>
        <v>15971497</v>
      </c>
      <c r="L53" s="10">
        <f t="shared" si="3"/>
        <v>15290865</v>
      </c>
      <c r="M53" s="10">
        <f t="shared" si="3"/>
        <v>9661171</v>
      </c>
      <c r="N53" s="10">
        <f t="shared" si="3"/>
        <v>13723992</v>
      </c>
      <c r="O53" s="10">
        <f t="shared" si="3"/>
        <v>7988809</v>
      </c>
      <c r="P53" s="10">
        <f t="shared" si="3"/>
        <v>11364895</v>
      </c>
      <c r="Q53" s="10">
        <f t="shared" si="3"/>
        <v>11574972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-640859</v>
      </c>
      <c r="G54" s="10">
        <f t="shared" ref="G54:Q54" si="4">+G35-G53</f>
        <v>494004</v>
      </c>
      <c r="H54" s="10">
        <f t="shared" si="4"/>
        <v>98611</v>
      </c>
      <c r="I54" s="10">
        <f t="shared" si="4"/>
        <v>-407339</v>
      </c>
      <c r="J54" s="10">
        <f t="shared" si="4"/>
        <v>-326473</v>
      </c>
      <c r="K54" s="10">
        <f t="shared" si="4"/>
        <v>10425572</v>
      </c>
      <c r="L54" s="10">
        <f t="shared" si="4"/>
        <v>-8483279</v>
      </c>
      <c r="M54" s="10">
        <f t="shared" si="4"/>
        <v>483926</v>
      </c>
      <c r="N54" s="10">
        <f t="shared" si="4"/>
        <v>-2247956</v>
      </c>
      <c r="O54" s="10">
        <f t="shared" si="4"/>
        <v>266658</v>
      </c>
      <c r="P54" s="10">
        <f t="shared" si="4"/>
        <v>391719</v>
      </c>
      <c r="Q54" s="10">
        <f t="shared" si="4"/>
        <v>-719999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9">
        <v>608863</v>
      </c>
      <c r="G55" s="12">
        <f>+F56</f>
        <v>-31996</v>
      </c>
      <c r="H55" s="12">
        <f t="shared" ref="H55:Q55" si="5">+G56</f>
        <v>462008</v>
      </c>
      <c r="I55" s="12">
        <f t="shared" si="5"/>
        <v>560619</v>
      </c>
      <c r="J55" s="12">
        <f t="shared" si="5"/>
        <v>153280</v>
      </c>
      <c r="K55" s="12">
        <f t="shared" si="5"/>
        <v>-173193</v>
      </c>
      <c r="L55" s="12">
        <f t="shared" si="5"/>
        <v>10252379</v>
      </c>
      <c r="M55" s="12">
        <f t="shared" si="5"/>
        <v>1769100</v>
      </c>
      <c r="N55" s="12">
        <f t="shared" si="5"/>
        <v>2253026</v>
      </c>
      <c r="O55" s="12">
        <f t="shared" si="5"/>
        <v>5070</v>
      </c>
      <c r="P55" s="12">
        <f t="shared" si="5"/>
        <v>271728</v>
      </c>
      <c r="Q55" s="12">
        <f t="shared" si="5"/>
        <v>663447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-31996</v>
      </c>
      <c r="G56" s="10">
        <f t="shared" ref="G56:Q56" si="6">+G54+G55</f>
        <v>462008</v>
      </c>
      <c r="H56" s="10">
        <f t="shared" si="6"/>
        <v>560619</v>
      </c>
      <c r="I56" s="10">
        <f t="shared" si="6"/>
        <v>153280</v>
      </c>
      <c r="J56" s="10">
        <f t="shared" si="6"/>
        <v>-173193</v>
      </c>
      <c r="K56" s="10">
        <f t="shared" si="6"/>
        <v>10252379</v>
      </c>
      <c r="L56" s="10">
        <f t="shared" si="6"/>
        <v>1769100</v>
      </c>
      <c r="M56" s="10">
        <f t="shared" si="6"/>
        <v>2253026</v>
      </c>
      <c r="N56" s="10">
        <f t="shared" si="6"/>
        <v>5070</v>
      </c>
      <c r="O56" s="10">
        <f t="shared" si="6"/>
        <v>271728</v>
      </c>
      <c r="P56" s="10">
        <f t="shared" si="6"/>
        <v>663447</v>
      </c>
      <c r="Q56" s="10">
        <f t="shared" si="6"/>
        <v>-56552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1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C9DF9EC-2541-4819-A903-1E2754112BF9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Lerato Sempe</dc:creator>
  <cp:lastModifiedBy>Lerato Sempe</cp:lastModifiedBy>
  <cp:lastPrinted>2014-08-11T10:23:22Z</cp:lastPrinted>
  <dcterms:created xsi:type="dcterms:W3CDTF">2013-08-15T15:15:14Z</dcterms:created>
  <dcterms:modified xsi:type="dcterms:W3CDTF">2015-05-15T06:27:24Z</dcterms:modified>
</cp:coreProperties>
</file>