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KKgojane\Desktop\2021.22\"/>
    </mc:Choice>
  </mc:AlternateContent>
  <xr:revisionPtr revIDLastSave="0" documentId="13_ncr:1_{0C010D5C-F959-4EDD-95CE-0DFE708507D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externalReferences>
    <externalReference r:id="rId2"/>
  </externalReferences>
  <definedNames>
    <definedName name="Approve7">'[1]Template names'!$B$106</definedName>
    <definedName name="desc">'[1]Template names'!$B$30</definedName>
    <definedName name="Head1">'[1]Template names'!$B$2</definedName>
    <definedName name="Head10">'[1]Template names'!$B$16</definedName>
    <definedName name="Head11">'[1]Template names'!$B$17</definedName>
    <definedName name="head1A">'[1]Template names'!$B$3</definedName>
    <definedName name="head1b">'[1]Template names'!$B$4</definedName>
    <definedName name="Head2">'[1]Template names'!$B$5</definedName>
    <definedName name="head27">'[1]Template names'!$B$33</definedName>
    <definedName name="head27a">'[1]Template names'!$B$34</definedName>
    <definedName name="Head3">'[1]Template names'!$B$7</definedName>
    <definedName name="Head5">'[1]Template names'!$B$9</definedName>
    <definedName name="Head5b">'[1]Template names'!$B$11</definedName>
    <definedName name="Head6">'[1]Template names'!$B$12</definedName>
    <definedName name="Head7">'[1]Template names'!$B$13</definedName>
    <definedName name="Head8">'[1]Template names'!$B$14</definedName>
    <definedName name="Head9">'[1]Template names'!$B$15</definedName>
    <definedName name="muni">'[1]Template names'!$B$93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K10" i="1"/>
  <c r="I50" i="1"/>
  <c r="L49" i="1"/>
  <c r="K49" i="1"/>
  <c r="J49" i="1"/>
  <c r="I49" i="1"/>
  <c r="H49" i="1"/>
  <c r="G49" i="1"/>
  <c r="F49" i="1"/>
  <c r="E49" i="1"/>
  <c r="D49" i="1"/>
  <c r="C49" i="1"/>
  <c r="A49" i="1"/>
  <c r="I48" i="1"/>
  <c r="H48" i="1"/>
  <c r="G48" i="1"/>
  <c r="G50" i="1" s="1"/>
  <c r="F48" i="1"/>
  <c r="E48" i="1"/>
  <c r="D48" i="1"/>
  <c r="C48" i="1"/>
  <c r="I47" i="1"/>
  <c r="H47" i="1"/>
  <c r="H50" i="1" s="1"/>
  <c r="G47" i="1"/>
  <c r="F47" i="1"/>
  <c r="F50" i="1" s="1"/>
  <c r="K46" i="1"/>
  <c r="J46" i="1"/>
  <c r="I46" i="1"/>
  <c r="H46" i="1"/>
  <c r="G46" i="1"/>
  <c r="F46" i="1"/>
  <c r="E46" i="1"/>
  <c r="D46" i="1"/>
  <c r="C46" i="1"/>
  <c r="I45" i="1"/>
  <c r="H45" i="1"/>
  <c r="G45" i="1"/>
  <c r="F45" i="1"/>
  <c r="E45" i="1"/>
  <c r="E47" i="1" s="1"/>
  <c r="E50" i="1" s="1"/>
  <c r="D45" i="1"/>
  <c r="D47" i="1" s="1"/>
  <c r="D50" i="1" s="1"/>
  <c r="C45" i="1"/>
  <c r="C47" i="1" s="1"/>
  <c r="C50" i="1" s="1"/>
  <c r="A41" i="1"/>
  <c r="I36" i="1"/>
  <c r="H36" i="1"/>
  <c r="G36" i="1"/>
  <c r="F36" i="1"/>
  <c r="E36" i="1"/>
  <c r="D36" i="1"/>
  <c r="C36" i="1"/>
  <c r="L35" i="1"/>
  <c r="K35" i="1"/>
  <c r="K36" i="1" s="1"/>
  <c r="J35" i="1"/>
  <c r="J36" i="1" s="1"/>
  <c r="L33" i="1"/>
  <c r="K33" i="1"/>
  <c r="J33" i="1"/>
  <c r="L32" i="1"/>
  <c r="L48" i="1" s="1"/>
  <c r="K32" i="1"/>
  <c r="J32" i="1"/>
  <c r="L31" i="1"/>
  <c r="K31" i="1"/>
  <c r="J31" i="1"/>
  <c r="I27" i="1"/>
  <c r="H27" i="1"/>
  <c r="G27" i="1"/>
  <c r="F27" i="1"/>
  <c r="E27" i="1"/>
  <c r="E38" i="1" s="1"/>
  <c r="D27" i="1"/>
  <c r="D38" i="1" s="1"/>
  <c r="C27" i="1"/>
  <c r="C38" i="1" s="1"/>
  <c r="L26" i="1"/>
  <c r="L46" i="1" s="1"/>
  <c r="K26" i="1"/>
  <c r="L24" i="1"/>
  <c r="K24" i="1"/>
  <c r="K48" i="1" s="1"/>
  <c r="J24" i="1"/>
  <c r="J48" i="1" s="1"/>
  <c r="L21" i="1"/>
  <c r="L27" i="1" s="1"/>
  <c r="K21" i="1"/>
  <c r="K27" i="1" s="1"/>
  <c r="J21" i="1"/>
  <c r="J27" i="1" s="1"/>
  <c r="I17" i="1"/>
  <c r="I38" i="1" s="1"/>
  <c r="H17" i="1"/>
  <c r="H38" i="1" s="1"/>
  <c r="G17" i="1"/>
  <c r="G38" i="1" s="1"/>
  <c r="F17" i="1"/>
  <c r="F38" i="1" s="1"/>
  <c r="E17" i="1"/>
  <c r="D17" i="1"/>
  <c r="C17" i="1"/>
  <c r="L16" i="1"/>
  <c r="K16" i="1"/>
  <c r="J16" i="1"/>
  <c r="L15" i="1"/>
  <c r="K15" i="1"/>
  <c r="J15" i="1"/>
  <c r="L14" i="1"/>
  <c r="K14" i="1"/>
  <c r="L12" i="1"/>
  <c r="K12" i="1"/>
  <c r="J12" i="1"/>
  <c r="L11" i="1"/>
  <c r="K11" i="1"/>
  <c r="J11" i="1"/>
  <c r="L9" i="1"/>
  <c r="K9" i="1"/>
  <c r="L8" i="1"/>
  <c r="K8" i="1"/>
  <c r="J8" i="1"/>
  <c r="L7" i="1"/>
  <c r="K7" i="1"/>
  <c r="L6" i="1"/>
  <c r="L17" i="1" s="1"/>
  <c r="K6" i="1"/>
  <c r="K17" i="1" s="1"/>
  <c r="J6" i="1"/>
  <c r="J17" i="1" s="1"/>
  <c r="I3" i="1"/>
  <c r="H3" i="1"/>
  <c r="G3" i="1"/>
  <c r="F3" i="1"/>
  <c r="E3" i="1"/>
  <c r="D3" i="1"/>
  <c r="C3" i="1"/>
  <c r="B2" i="1"/>
  <c r="A2" i="1"/>
  <c r="A1" i="1"/>
  <c r="J38" i="1" l="1"/>
  <c r="E51" i="1"/>
  <c r="E40" i="1"/>
  <c r="K38" i="1"/>
  <c r="F51" i="1"/>
  <c r="F40" i="1"/>
  <c r="L38" i="1"/>
  <c r="G51" i="1"/>
  <c r="G40" i="1"/>
  <c r="H40" i="1"/>
  <c r="H51" i="1"/>
  <c r="I51" i="1"/>
  <c r="I40" i="1"/>
  <c r="J39" i="1" s="1"/>
  <c r="C51" i="1"/>
  <c r="C40" i="1"/>
  <c r="D51" i="1"/>
  <c r="D40" i="1"/>
  <c r="L36" i="1"/>
  <c r="J45" i="1"/>
  <c r="J47" i="1" s="1"/>
  <c r="J50" i="1" s="1"/>
  <c r="K45" i="1"/>
  <c r="K47" i="1" s="1"/>
  <c r="K50" i="1" s="1"/>
  <c r="L45" i="1"/>
  <c r="L47" i="1" s="1"/>
  <c r="L50" i="1" s="1"/>
  <c r="L51" i="1" l="1"/>
  <c r="J51" i="1"/>
  <c r="J40" i="1"/>
  <c r="K39" i="1" s="1"/>
  <c r="K40" i="1" s="1"/>
  <c r="L39" i="1" s="1"/>
  <c r="L40" i="1" s="1"/>
  <c r="K51" i="1"/>
</calcChain>
</file>

<file path=xl/sharedStrings.xml><?xml version="1.0" encoding="utf-8"?>
<sst xmlns="http://schemas.openxmlformats.org/spreadsheetml/2006/main" count="48" uniqueCount="44">
  <si>
    <t>R thousand</t>
  </si>
  <si>
    <t>CASH FLOW FROM OPERATING ACTIVITIES</t>
  </si>
  <si>
    <t>Receipts</t>
  </si>
  <si>
    <t>Property rates</t>
  </si>
  <si>
    <t>Service charges</t>
  </si>
  <si>
    <t>Other revenue</t>
  </si>
  <si>
    <t>Transfers and Subsidies - Operational</t>
  </si>
  <si>
    <t>Transfers and Subsidies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</si>
  <si>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</si>
  <si>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</si>
  <si>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</si>
  <si>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</si>
  <si>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</si>
  <si>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</si>
  <si>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</si>
  <si>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FLOWS FROM INVESTING ACTIVITIES</t>
  </si>
  <si>
    <t>Proceeds on disposal of PPE</t>
  </si>
  <si>
    <t>Decrease (increase) in non-current receivables</t>
  </si>
  <si>
    <t>Decrease (increase) in non-current investments</t>
  </si>
  <si>
    <t>Capital assets</t>
  </si>
  <si>
    <t>NET CASH FROM/(USED) INVESTING ACTIVITIES</t>
  </si>
  <si>
    <t>CASH FLOWS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</si>
  <si>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</si>
  <si>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</si>
  <si>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</si>
  <si>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</si>
  <si>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</si>
  <si>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 (DECREASE) IN CASH HELD</t>
  </si>
  <si>
    <t>Cash/cash equivalents at the year begin:</t>
  </si>
  <si>
    <t>Cash/cash equivalents at the year end:</t>
  </si>
  <si>
    <t>1. Local/District municipalities to include transfers from/to District/Local Municipalities</t>
  </si>
  <si>
    <t>2. Cash equivalents includes investments with maturities of 3 months or less</t>
  </si>
  <si>
    <t>3. The MTREF is populated directly from SA30.</t>
  </si>
  <si>
    <t>Total receipts</t>
  </si>
  <si>
    <t>Total payments</t>
  </si>
  <si>
    <t>Borrowings &amp; investments &amp; c.deposits</t>
  </si>
  <si>
    <t>Current Year 2020/21</t>
  </si>
  <si>
    <t>2021/22 Medium Term Revenue &amp; Expenditure Framework</t>
  </si>
  <si>
    <t>Budget Year 2021/22</t>
  </si>
  <si>
    <t>Budget Year +1 2022/23</t>
  </si>
  <si>
    <t>Budget Year +2 2023/24</t>
  </si>
  <si>
    <t>2017/18</t>
  </si>
  <si>
    <t>2018/19</t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</si>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</sst>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,_);_(* \(#,##0,\);_(* &quot;–&quot;?_);_(@_)"/>
    <numFmt numFmtId="166" formatCode="#,###,;\(#,###,\)"/>
    <numFmt numFmtId="167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/>
      <sz val="8"/>
      <name val="Arial Narrow"/>
      <family val="2"/>
    </font>
    <font>
      <i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/>
    <xf numFmtId="0" fontId="5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4" fontId="5" fillId="0" borderId="18" xfId="0" applyNumberFormat="1" applyFont="1" applyBorder="1"/>
    <xf numFmtId="164" fontId="5" fillId="0" borderId="19" xfId="0" applyNumberFormat="1" applyFont="1" applyBorder="1"/>
    <xf numFmtId="164" fontId="5" fillId="0" borderId="20" xfId="0" applyNumberFormat="1" applyFont="1" applyBorder="1"/>
    <xf numFmtId="164" fontId="5" fillId="0" borderId="21" xfId="0" applyNumberFormat="1" applyFont="1" applyBorder="1"/>
    <xf numFmtId="0" fontId="5" fillId="0" borderId="15" xfId="0" applyFont="1" applyBorder="1" applyAlignment="1">
      <alignment horizontal="left" indent="1"/>
    </xf>
    <xf numFmtId="164" fontId="5" fillId="2" borderId="18" xfId="0" applyNumberFormat="1" applyFont="1" applyFill="1" applyBorder="1" applyProtection="1">
      <protection locked="0"/>
    </xf>
    <xf numFmtId="164" fontId="5" fillId="2" borderId="19" xfId="0" applyNumberFormat="1" applyFont="1" applyFill="1" applyBorder="1" applyProtection="1">
      <protection locked="0"/>
    </xf>
    <xf numFmtId="164" fontId="5" fillId="2" borderId="20" xfId="0" applyNumberFormat="1" applyFont="1" applyFill="1" applyBorder="1" applyProtection="1">
      <protection locked="0"/>
    </xf>
    <xf numFmtId="164" fontId="5" fillId="2" borderId="21" xfId="0" applyNumberFormat="1" applyFont="1" applyFill="1" applyBorder="1" applyProtection="1">
      <protection locked="0"/>
    </xf>
    <xf numFmtId="0" fontId="5" fillId="3" borderId="15" xfId="0" applyFont="1" applyFill="1" applyBorder="1" applyAlignment="1">
      <alignment horizontal="left" indent="1"/>
    </xf>
    <xf numFmtId="43" fontId="5" fillId="0" borderId="0" xfId="1" applyFont="1"/>
    <xf numFmtId="164" fontId="5" fillId="2" borderId="22" xfId="0" applyNumberFormat="1" applyFont="1" applyFill="1" applyBorder="1" applyProtection="1">
      <protection locked="0"/>
    </xf>
    <xf numFmtId="164" fontId="5" fillId="2" borderId="23" xfId="0" applyNumberFormat="1" applyFont="1" applyFill="1" applyBorder="1" applyProtection="1">
      <protection locked="0"/>
    </xf>
    <xf numFmtId="164" fontId="5" fillId="2" borderId="24" xfId="0" applyNumberFormat="1" applyFont="1" applyFill="1" applyBorder="1" applyProtection="1">
      <protection locked="0"/>
    </xf>
    <xf numFmtId="164" fontId="5" fillId="2" borderId="25" xfId="0" applyNumberFormat="1" applyFont="1" applyFill="1" applyBorder="1" applyProtection="1">
      <protection locked="0"/>
    </xf>
    <xf numFmtId="164" fontId="5" fillId="0" borderId="24" xfId="0" applyNumberFormat="1" applyFont="1" applyBorder="1"/>
    <xf numFmtId="164" fontId="5" fillId="0" borderId="22" xfId="0" applyNumberFormat="1" applyFont="1" applyBorder="1"/>
    <xf numFmtId="164" fontId="5" fillId="0" borderId="23" xfId="0" applyNumberFormat="1" applyFont="1" applyBorder="1"/>
    <xf numFmtId="0" fontId="4" fillId="0" borderId="26" xfId="0" applyFont="1" applyBorder="1"/>
    <xf numFmtId="0" fontId="5" fillId="0" borderId="27" xfId="0" applyFont="1" applyBorder="1" applyAlignment="1">
      <alignment horizontal="center"/>
    </xf>
    <xf numFmtId="164" fontId="4" fillId="0" borderId="27" xfId="0" applyNumberFormat="1" applyFont="1" applyBorder="1"/>
    <xf numFmtId="164" fontId="4" fillId="0" borderId="28" xfId="0" applyNumberFormat="1" applyFont="1" applyBorder="1"/>
    <xf numFmtId="164" fontId="4" fillId="0" borderId="26" xfId="0" applyNumberFormat="1" applyFont="1" applyBorder="1"/>
    <xf numFmtId="164" fontId="4" fillId="0" borderId="29" xfId="0" applyNumberFormat="1" applyFont="1" applyBorder="1"/>
    <xf numFmtId="164" fontId="4" fillId="0" borderId="30" xfId="0" applyNumberFormat="1" applyFont="1" applyBorder="1"/>
    <xf numFmtId="164" fontId="4" fillId="0" borderId="31" xfId="0" applyNumberFormat="1" applyFont="1" applyBorder="1"/>
    <xf numFmtId="0" fontId="5" fillId="0" borderId="15" xfId="0" applyFont="1" applyBorder="1"/>
    <xf numFmtId="164" fontId="5" fillId="0" borderId="15" xfId="0" applyNumberFormat="1" applyFont="1" applyBorder="1"/>
    <xf numFmtId="164" fontId="5" fillId="0" borderId="0" xfId="0" applyNumberFormat="1" applyFont="1"/>
    <xf numFmtId="164" fontId="4" fillId="0" borderId="18" xfId="0" applyNumberFormat="1" applyFont="1" applyBorder="1"/>
    <xf numFmtId="164" fontId="4" fillId="0" borderId="21" xfId="0" applyNumberFormat="1" applyFont="1" applyBorder="1"/>
    <xf numFmtId="164" fontId="4" fillId="0" borderId="15" xfId="0" applyNumberFormat="1" applyFont="1" applyBorder="1"/>
    <xf numFmtId="164" fontId="4" fillId="0" borderId="0" xfId="0" applyNumberFormat="1" applyFont="1"/>
    <xf numFmtId="164" fontId="4" fillId="0" borderId="20" xfId="0" applyNumberFormat="1" applyFont="1" applyBorder="1"/>
    <xf numFmtId="164" fontId="4" fillId="0" borderId="19" xfId="0" applyNumberFormat="1" applyFont="1" applyBorder="1"/>
    <xf numFmtId="164" fontId="5" fillId="2" borderId="15" xfId="1" applyNumberFormat="1" applyFont="1" applyFill="1" applyBorder="1" applyProtection="1">
      <protection locked="0"/>
    </xf>
    <xf numFmtId="164" fontId="5" fillId="2" borderId="18" xfId="1" applyNumberFormat="1" applyFont="1" applyFill="1" applyBorder="1" applyProtection="1">
      <protection locked="0"/>
    </xf>
    <xf numFmtId="164" fontId="5" fillId="2" borderId="0" xfId="0" applyNumberFormat="1" applyFont="1" applyFill="1" applyProtection="1">
      <protection locked="0"/>
    </xf>
    <xf numFmtId="164" fontId="5" fillId="0" borderId="20" xfId="1" applyNumberFormat="1" applyFont="1" applyFill="1" applyBorder="1" applyProtection="1"/>
    <xf numFmtId="164" fontId="5" fillId="0" borderId="18" xfId="1" applyNumberFormat="1" applyFont="1" applyFill="1" applyBorder="1" applyProtection="1"/>
    <xf numFmtId="164" fontId="5" fillId="0" borderId="19" xfId="1" applyNumberFormat="1" applyFont="1" applyFill="1" applyBorder="1" applyProtection="1"/>
    <xf numFmtId="164" fontId="5" fillId="0" borderId="21" xfId="1" applyNumberFormat="1" applyFont="1" applyFill="1" applyBorder="1" applyProtection="1"/>
    <xf numFmtId="164" fontId="5" fillId="0" borderId="18" xfId="0" applyNumberFormat="1" applyFont="1" applyBorder="1" applyProtection="1">
      <protection locked="0"/>
    </xf>
    <xf numFmtId="164" fontId="5" fillId="0" borderId="21" xfId="0" applyNumberFormat="1" applyFont="1" applyBorder="1" applyProtection="1">
      <protection locked="0"/>
    </xf>
    <xf numFmtId="164" fontId="5" fillId="0" borderId="15" xfId="0" applyNumberFormat="1" applyFont="1" applyBorder="1" applyProtection="1">
      <protection locked="0"/>
    </xf>
    <xf numFmtId="164" fontId="5" fillId="0" borderId="0" xfId="0" applyNumberFormat="1" applyFont="1" applyProtection="1">
      <protection locked="0"/>
    </xf>
    <xf numFmtId="164" fontId="5" fillId="2" borderId="15" xfId="0" applyNumberFormat="1" applyFont="1" applyFill="1" applyBorder="1" applyProtection="1">
      <protection locked="0"/>
    </xf>
    <xf numFmtId="164" fontId="5" fillId="2" borderId="0" xfId="1" applyNumberFormat="1" applyFont="1" applyFill="1" applyBorder="1" applyProtection="1">
      <protection locked="0"/>
    </xf>
    <xf numFmtId="164" fontId="4" fillId="2" borderId="18" xfId="0" applyNumberFormat="1" applyFont="1" applyFill="1" applyBorder="1" applyProtection="1">
      <protection locked="0"/>
    </xf>
    <xf numFmtId="0" fontId="5" fillId="0" borderId="8" xfId="0" applyFont="1" applyBorder="1" applyAlignment="1">
      <alignment horizontal="left" indent="1"/>
    </xf>
    <xf numFmtId="0" fontId="5" fillId="0" borderId="9" xfId="0" applyFont="1" applyBorder="1" applyAlignment="1">
      <alignment horizontal="center"/>
    </xf>
    <xf numFmtId="164" fontId="4" fillId="0" borderId="9" xfId="0" applyNumberFormat="1" applyFont="1" applyBorder="1"/>
    <xf numFmtId="164" fontId="4" fillId="0" borderId="10" xfId="0" applyNumberFormat="1" applyFont="1" applyBorder="1"/>
    <xf numFmtId="164" fontId="4" fillId="0" borderId="8" xfId="0" applyNumberFormat="1" applyFont="1" applyBorder="1"/>
    <xf numFmtId="164" fontId="4" fillId="0" borderId="1" xfId="0" applyNumberFormat="1" applyFont="1" applyBorder="1"/>
    <xf numFmtId="164" fontId="4" fillId="0" borderId="32" xfId="0" applyNumberFormat="1" applyFont="1" applyBorder="1"/>
    <xf numFmtId="164" fontId="4" fillId="0" borderId="33" xfId="0" applyNumberFormat="1" applyFont="1" applyBorder="1"/>
    <xf numFmtId="0" fontId="6" fillId="0" borderId="0" xfId="0" applyFont="1"/>
    <xf numFmtId="0" fontId="5" fillId="0" borderId="0" xfId="0" applyFont="1" applyAlignment="1">
      <alignment horizontal="center"/>
    </xf>
    <xf numFmtId="166" fontId="4" fillId="0" borderId="0" xfId="0" applyNumberFormat="1" applyFont="1"/>
    <xf numFmtId="0" fontId="5" fillId="0" borderId="0" xfId="0" applyFont="1" applyProtection="1">
      <protection locked="0"/>
    </xf>
    <xf numFmtId="0" fontId="7" fillId="0" borderId="0" xfId="0" applyFont="1"/>
    <xf numFmtId="0" fontId="4" fillId="0" borderId="0" xfId="0" applyFont="1"/>
    <xf numFmtId="0" fontId="7" fillId="0" borderId="15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6" fontId="5" fillId="0" borderId="0" xfId="0" applyNumberFormat="1" applyFont="1"/>
    <xf numFmtId="167" fontId="5" fillId="0" borderId="0" xfId="1" applyNumberFormat="1" applyFont="1" applyProtection="1"/>
    <xf numFmtId="164" fontId="5" fillId="0" borderId="0" xfId="1" applyNumberFormat="1" applyFont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S196_ASchedule_V6.4%202020-21V1Mphezul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Chart1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a"/>
      <sheetName val="SA12b"/>
      <sheetName val="SA13a"/>
      <sheetName val="SA13b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4d"/>
      <sheetName val="SA34e"/>
      <sheetName val="SA35"/>
      <sheetName val="SA36"/>
      <sheetName val="SA37"/>
      <sheetName val="SA38"/>
      <sheetName val="LGDB_EXPORT"/>
    </sheetNames>
    <sheetDataSet>
      <sheetData sheetId="0"/>
      <sheetData sheetId="1"/>
      <sheetData sheetId="2">
        <row r="2">
          <cell r="B2" t="str">
            <v>2018/19</v>
          </cell>
        </row>
        <row r="3">
          <cell r="B3" t="str">
            <v>2017/18</v>
          </cell>
        </row>
        <row r="4">
          <cell r="B4" t="str">
            <v>2016/17</v>
          </cell>
        </row>
        <row r="5">
          <cell r="B5" t="str">
            <v>Current Year 2019/20</v>
          </cell>
        </row>
        <row r="7">
          <cell r="B7" t="str">
            <v>2020/21 Medium Term Revenue &amp; Expenditure Framework</v>
          </cell>
        </row>
        <row r="9">
          <cell r="B9" t="str">
            <v>Audited Outcome</v>
          </cell>
        </row>
        <row r="11">
          <cell r="B11" t="str">
            <v>Pre-audit outcome</v>
          </cell>
        </row>
        <row r="12">
          <cell r="B12" t="str">
            <v>Original Budget</v>
          </cell>
        </row>
        <row r="13">
          <cell r="B13" t="str">
            <v>Adjusted Budget</v>
          </cell>
        </row>
        <row r="14">
          <cell r="B14" t="str">
            <v>Full Year Forecast</v>
          </cell>
        </row>
        <row r="15">
          <cell r="B15" t="str">
            <v>Budget Year 2020/21</v>
          </cell>
        </row>
        <row r="16">
          <cell r="B16" t="str">
            <v>Budget Year +1 2021/22</v>
          </cell>
        </row>
        <row r="17">
          <cell r="B17" t="str">
            <v>Budget Year +2 2022/23</v>
          </cell>
        </row>
        <row r="30">
          <cell r="B30" t="str">
            <v>Description</v>
          </cell>
        </row>
        <row r="33">
          <cell r="B33" t="str">
            <v>Ref</v>
          </cell>
        </row>
        <row r="34">
          <cell r="B34" t="str">
            <v>References</v>
          </cell>
        </row>
        <row r="93">
          <cell r="B93" t="str">
            <v>FS196 Mantsopa</v>
          </cell>
        </row>
        <row r="106">
          <cell r="B106" t="str">
            <v>Table A7 Budgeted Cash Flows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5">
          <cell r="N5">
            <v>7947407</v>
          </cell>
          <cell r="O5">
            <v>8312987.7219999991</v>
          </cell>
          <cell r="P5">
            <v>8695385.1572119985</v>
          </cell>
        </row>
        <row r="6">
          <cell r="O6">
            <v>71183820.835999995</v>
          </cell>
          <cell r="P6">
            <v>74458276.594456002</v>
          </cell>
        </row>
        <row r="7">
          <cell r="O7">
            <v>0</v>
          </cell>
          <cell r="P7">
            <v>0</v>
          </cell>
        </row>
        <row r="8">
          <cell r="O8">
            <v>0</v>
          </cell>
          <cell r="P8">
            <v>0</v>
          </cell>
        </row>
        <row r="9">
          <cell r="O9">
            <v>0</v>
          </cell>
          <cell r="P9">
            <v>0</v>
          </cell>
        </row>
        <row r="11">
          <cell r="N11">
            <v>0</v>
          </cell>
          <cell r="O11">
            <v>0</v>
          </cell>
          <cell r="P11">
            <v>0</v>
          </cell>
        </row>
        <row r="12">
          <cell r="N12">
            <v>0</v>
          </cell>
          <cell r="O12">
            <v>0</v>
          </cell>
          <cell r="P12">
            <v>0</v>
          </cell>
        </row>
        <row r="13">
          <cell r="N13">
            <v>36667072</v>
          </cell>
          <cell r="O13">
            <v>38353757.311999999</v>
          </cell>
          <cell r="P13">
            <v>40118030.148351997</v>
          </cell>
        </row>
        <row r="14">
          <cell r="N14">
            <v>0</v>
          </cell>
          <cell r="O14">
            <v>0</v>
          </cell>
          <cell r="P14">
            <v>0</v>
          </cell>
        </row>
        <row r="15">
          <cell r="N15">
            <v>0</v>
          </cell>
          <cell r="O15">
            <v>0</v>
          </cell>
          <cell r="P15">
            <v>0</v>
          </cell>
        </row>
        <row r="16">
          <cell r="N16">
            <v>0</v>
          </cell>
          <cell r="O16">
            <v>0</v>
          </cell>
          <cell r="P16">
            <v>0</v>
          </cell>
        </row>
        <row r="17">
          <cell r="N17">
            <v>0</v>
          </cell>
          <cell r="O17">
            <v>0</v>
          </cell>
          <cell r="P17">
            <v>0</v>
          </cell>
        </row>
        <row r="18">
          <cell r="O18">
            <v>100370132.90000001</v>
          </cell>
          <cell r="P18">
            <v>104987159.0134</v>
          </cell>
        </row>
        <row r="19">
          <cell r="N19">
            <v>1500000</v>
          </cell>
          <cell r="O19">
            <v>1569000</v>
          </cell>
          <cell r="P19">
            <v>1641174</v>
          </cell>
        </row>
        <row r="24">
          <cell r="N24">
            <v>0</v>
          </cell>
          <cell r="O24">
            <v>0</v>
          </cell>
          <cell r="P24">
            <v>0</v>
          </cell>
        </row>
        <row r="25">
          <cell r="N25">
            <v>0</v>
          </cell>
          <cell r="O25">
            <v>0</v>
          </cell>
          <cell r="P25">
            <v>0</v>
          </cell>
        </row>
        <row r="26">
          <cell r="N26">
            <v>0</v>
          </cell>
          <cell r="O26">
            <v>0</v>
          </cell>
          <cell r="P26">
            <v>0</v>
          </cell>
        </row>
        <row r="27">
          <cell r="N27">
            <v>0</v>
          </cell>
          <cell r="O27">
            <v>0</v>
          </cell>
          <cell r="P27">
            <v>0</v>
          </cell>
        </row>
        <row r="28">
          <cell r="N28">
            <v>0</v>
          </cell>
          <cell r="O28">
            <v>0</v>
          </cell>
          <cell r="P28">
            <v>0</v>
          </cell>
        </row>
        <row r="31">
          <cell r="N31">
            <v>0</v>
          </cell>
          <cell r="O31">
            <v>0</v>
          </cell>
          <cell r="P31">
            <v>0</v>
          </cell>
        </row>
        <row r="35">
          <cell r="O35">
            <v>115434258.8</v>
          </cell>
          <cell r="P35">
            <v>120744234.70479999</v>
          </cell>
        </row>
        <row r="36">
          <cell r="O36">
            <v>8110958.0519999992</v>
          </cell>
          <cell r="P36">
            <v>8484062.1223919988</v>
          </cell>
        </row>
        <row r="37">
          <cell r="N37">
            <v>11629317</v>
          </cell>
          <cell r="O37">
            <v>12164265.582</v>
          </cell>
          <cell r="P37">
            <v>12723821.798772</v>
          </cell>
        </row>
        <row r="38">
          <cell r="O38">
            <v>32817697.711999997</v>
          </cell>
          <cell r="P38">
            <v>34327311.806751996</v>
          </cell>
        </row>
        <row r="39">
          <cell r="O39">
            <v>2615000</v>
          </cell>
          <cell r="P39">
            <v>2735290</v>
          </cell>
        </row>
        <row r="40">
          <cell r="O40">
            <v>2599228.412</v>
          </cell>
          <cell r="P40">
            <v>2718792.9189520003</v>
          </cell>
        </row>
        <row r="41">
          <cell r="O41">
            <v>873561.67</v>
          </cell>
          <cell r="P41">
            <v>913745.50682000001</v>
          </cell>
        </row>
        <row r="42">
          <cell r="N42">
            <v>0</v>
          </cell>
          <cell r="O42">
            <v>0</v>
          </cell>
          <cell r="P42">
            <v>0</v>
          </cell>
        </row>
        <row r="43">
          <cell r="N43">
            <v>50000</v>
          </cell>
          <cell r="O43">
            <v>52300</v>
          </cell>
          <cell r="P43">
            <v>54705.8</v>
          </cell>
        </row>
        <row r="44">
          <cell r="O44">
            <v>20932318.741999999</v>
          </cell>
          <cell r="P44">
            <v>21895205.404131997</v>
          </cell>
        </row>
        <row r="48">
          <cell r="O48">
            <v>89972579.099999994</v>
          </cell>
          <cell r="P48">
            <v>94111317.738599986</v>
          </cell>
        </row>
        <row r="49">
          <cell r="N49">
            <v>765000</v>
          </cell>
          <cell r="O49">
            <v>800190</v>
          </cell>
          <cell r="P49">
            <v>836998.74</v>
          </cell>
        </row>
        <row r="50">
          <cell r="O50">
            <v>0</v>
          </cell>
          <cell r="P50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9"/>
  <sheetViews>
    <sheetView tabSelected="1" topLeftCell="A10" workbookViewId="0">
      <selection activeCell="H34" sqref="H34"/>
    </sheetView>
  </sheetViews>
  <sheetFormatPr defaultColWidth="9.109375" defaultRowHeight="10.199999999999999" x14ac:dyDescent="0.2"/>
  <cols>
    <col min="1" max="1" width="30.6640625" style="12" customWidth="1"/>
    <col min="2" max="2" width="3" style="86" customWidth="1"/>
    <col min="3" max="8" width="9.33203125" style="12" customWidth="1"/>
    <col min="9" max="9" width="9.109375" style="12"/>
    <col min="10" max="12" width="9.33203125" style="12" customWidth="1"/>
    <col min="13" max="13" width="10.6640625" style="12" bestFit="1" customWidth="1"/>
    <col min="14" max="14" width="9.44140625" style="12" customWidth="1"/>
    <col min="15" max="15" width="9.6640625" style="12" customWidth="1"/>
    <col min="16" max="18" width="9.44140625" style="12" customWidth="1"/>
    <col min="19" max="19" width="9.6640625" style="12" customWidth="1"/>
    <col min="20" max="22" width="9.44140625" style="12" customWidth="1"/>
    <col min="23" max="24" width="9.6640625" style="12" customWidth="1"/>
    <col min="25" max="256" width="9.109375" style="12"/>
    <col min="257" max="257" width="30.6640625" style="12" customWidth="1"/>
    <col min="258" max="258" width="3" style="12" customWidth="1"/>
    <col min="259" max="264" width="9.33203125" style="12" customWidth="1"/>
    <col min="265" max="265" width="9.109375" style="12"/>
    <col min="266" max="268" width="9.33203125" style="12" customWidth="1"/>
    <col min="269" max="269" width="10.6640625" style="12" bestFit="1" customWidth="1"/>
    <col min="270" max="270" width="9.44140625" style="12" customWidth="1"/>
    <col min="271" max="271" width="9.6640625" style="12" customWidth="1"/>
    <col min="272" max="274" width="9.44140625" style="12" customWidth="1"/>
    <col min="275" max="275" width="9.6640625" style="12" customWidth="1"/>
    <col min="276" max="278" width="9.44140625" style="12" customWidth="1"/>
    <col min="279" max="280" width="9.6640625" style="12" customWidth="1"/>
    <col min="281" max="512" width="9.109375" style="12"/>
    <col min="513" max="513" width="30.6640625" style="12" customWidth="1"/>
    <col min="514" max="514" width="3" style="12" customWidth="1"/>
    <col min="515" max="520" width="9.33203125" style="12" customWidth="1"/>
    <col min="521" max="521" width="9.109375" style="12"/>
    <col min="522" max="524" width="9.33203125" style="12" customWidth="1"/>
    <col min="525" max="525" width="10.6640625" style="12" bestFit="1" customWidth="1"/>
    <col min="526" max="526" width="9.44140625" style="12" customWidth="1"/>
    <col min="527" max="527" width="9.6640625" style="12" customWidth="1"/>
    <col min="528" max="530" width="9.44140625" style="12" customWidth="1"/>
    <col min="531" max="531" width="9.6640625" style="12" customWidth="1"/>
    <col min="532" max="534" width="9.44140625" style="12" customWidth="1"/>
    <col min="535" max="536" width="9.6640625" style="12" customWidth="1"/>
    <col min="537" max="768" width="9.109375" style="12"/>
    <col min="769" max="769" width="30.6640625" style="12" customWidth="1"/>
    <col min="770" max="770" width="3" style="12" customWidth="1"/>
    <col min="771" max="776" width="9.33203125" style="12" customWidth="1"/>
    <col min="777" max="777" width="9.109375" style="12"/>
    <col min="778" max="780" width="9.33203125" style="12" customWidth="1"/>
    <col min="781" max="781" width="10.6640625" style="12" bestFit="1" customWidth="1"/>
    <col min="782" max="782" width="9.44140625" style="12" customWidth="1"/>
    <col min="783" max="783" width="9.6640625" style="12" customWidth="1"/>
    <col min="784" max="786" width="9.44140625" style="12" customWidth="1"/>
    <col min="787" max="787" width="9.6640625" style="12" customWidth="1"/>
    <col min="788" max="790" width="9.44140625" style="12" customWidth="1"/>
    <col min="791" max="792" width="9.6640625" style="12" customWidth="1"/>
    <col min="793" max="1024" width="9.109375" style="12"/>
    <col min="1025" max="1025" width="30.6640625" style="12" customWidth="1"/>
    <col min="1026" max="1026" width="3" style="12" customWidth="1"/>
    <col min="1027" max="1032" width="9.33203125" style="12" customWidth="1"/>
    <col min="1033" max="1033" width="9.109375" style="12"/>
    <col min="1034" max="1036" width="9.33203125" style="12" customWidth="1"/>
    <col min="1037" max="1037" width="10.6640625" style="12" bestFit="1" customWidth="1"/>
    <col min="1038" max="1038" width="9.44140625" style="12" customWidth="1"/>
    <col min="1039" max="1039" width="9.6640625" style="12" customWidth="1"/>
    <col min="1040" max="1042" width="9.44140625" style="12" customWidth="1"/>
    <col min="1043" max="1043" width="9.6640625" style="12" customWidth="1"/>
    <col min="1044" max="1046" width="9.44140625" style="12" customWidth="1"/>
    <col min="1047" max="1048" width="9.6640625" style="12" customWidth="1"/>
    <col min="1049" max="1280" width="9.109375" style="12"/>
    <col min="1281" max="1281" width="30.6640625" style="12" customWidth="1"/>
    <col min="1282" max="1282" width="3" style="12" customWidth="1"/>
    <col min="1283" max="1288" width="9.33203125" style="12" customWidth="1"/>
    <col min="1289" max="1289" width="9.109375" style="12"/>
    <col min="1290" max="1292" width="9.33203125" style="12" customWidth="1"/>
    <col min="1293" max="1293" width="10.6640625" style="12" bestFit="1" customWidth="1"/>
    <col min="1294" max="1294" width="9.44140625" style="12" customWidth="1"/>
    <col min="1295" max="1295" width="9.6640625" style="12" customWidth="1"/>
    <col min="1296" max="1298" width="9.44140625" style="12" customWidth="1"/>
    <col min="1299" max="1299" width="9.6640625" style="12" customWidth="1"/>
    <col min="1300" max="1302" width="9.44140625" style="12" customWidth="1"/>
    <col min="1303" max="1304" width="9.6640625" style="12" customWidth="1"/>
    <col min="1305" max="1536" width="9.109375" style="12"/>
    <col min="1537" max="1537" width="30.6640625" style="12" customWidth="1"/>
    <col min="1538" max="1538" width="3" style="12" customWidth="1"/>
    <col min="1539" max="1544" width="9.33203125" style="12" customWidth="1"/>
    <col min="1545" max="1545" width="9.109375" style="12"/>
    <col min="1546" max="1548" width="9.33203125" style="12" customWidth="1"/>
    <col min="1549" max="1549" width="10.6640625" style="12" bestFit="1" customWidth="1"/>
    <col min="1550" max="1550" width="9.44140625" style="12" customWidth="1"/>
    <col min="1551" max="1551" width="9.6640625" style="12" customWidth="1"/>
    <col min="1552" max="1554" width="9.44140625" style="12" customWidth="1"/>
    <col min="1555" max="1555" width="9.6640625" style="12" customWidth="1"/>
    <col min="1556" max="1558" width="9.44140625" style="12" customWidth="1"/>
    <col min="1559" max="1560" width="9.6640625" style="12" customWidth="1"/>
    <col min="1561" max="1792" width="9.109375" style="12"/>
    <col min="1793" max="1793" width="30.6640625" style="12" customWidth="1"/>
    <col min="1794" max="1794" width="3" style="12" customWidth="1"/>
    <col min="1795" max="1800" width="9.33203125" style="12" customWidth="1"/>
    <col min="1801" max="1801" width="9.109375" style="12"/>
    <col min="1802" max="1804" width="9.33203125" style="12" customWidth="1"/>
    <col min="1805" max="1805" width="10.6640625" style="12" bestFit="1" customWidth="1"/>
    <col min="1806" max="1806" width="9.44140625" style="12" customWidth="1"/>
    <col min="1807" max="1807" width="9.6640625" style="12" customWidth="1"/>
    <col min="1808" max="1810" width="9.44140625" style="12" customWidth="1"/>
    <col min="1811" max="1811" width="9.6640625" style="12" customWidth="1"/>
    <col min="1812" max="1814" width="9.44140625" style="12" customWidth="1"/>
    <col min="1815" max="1816" width="9.6640625" style="12" customWidth="1"/>
    <col min="1817" max="2048" width="9.109375" style="12"/>
    <col min="2049" max="2049" width="30.6640625" style="12" customWidth="1"/>
    <col min="2050" max="2050" width="3" style="12" customWidth="1"/>
    <col min="2051" max="2056" width="9.33203125" style="12" customWidth="1"/>
    <col min="2057" max="2057" width="9.109375" style="12"/>
    <col min="2058" max="2060" width="9.33203125" style="12" customWidth="1"/>
    <col min="2061" max="2061" width="10.6640625" style="12" bestFit="1" customWidth="1"/>
    <col min="2062" max="2062" width="9.44140625" style="12" customWidth="1"/>
    <col min="2063" max="2063" width="9.6640625" style="12" customWidth="1"/>
    <col min="2064" max="2066" width="9.44140625" style="12" customWidth="1"/>
    <col min="2067" max="2067" width="9.6640625" style="12" customWidth="1"/>
    <col min="2068" max="2070" width="9.44140625" style="12" customWidth="1"/>
    <col min="2071" max="2072" width="9.6640625" style="12" customWidth="1"/>
    <col min="2073" max="2304" width="9.109375" style="12"/>
    <col min="2305" max="2305" width="30.6640625" style="12" customWidth="1"/>
    <col min="2306" max="2306" width="3" style="12" customWidth="1"/>
    <col min="2307" max="2312" width="9.33203125" style="12" customWidth="1"/>
    <col min="2313" max="2313" width="9.109375" style="12"/>
    <col min="2314" max="2316" width="9.33203125" style="12" customWidth="1"/>
    <col min="2317" max="2317" width="10.6640625" style="12" bestFit="1" customWidth="1"/>
    <col min="2318" max="2318" width="9.44140625" style="12" customWidth="1"/>
    <col min="2319" max="2319" width="9.6640625" style="12" customWidth="1"/>
    <col min="2320" max="2322" width="9.44140625" style="12" customWidth="1"/>
    <col min="2323" max="2323" width="9.6640625" style="12" customWidth="1"/>
    <col min="2324" max="2326" width="9.44140625" style="12" customWidth="1"/>
    <col min="2327" max="2328" width="9.6640625" style="12" customWidth="1"/>
    <col min="2329" max="2560" width="9.109375" style="12"/>
    <col min="2561" max="2561" width="30.6640625" style="12" customWidth="1"/>
    <col min="2562" max="2562" width="3" style="12" customWidth="1"/>
    <col min="2563" max="2568" width="9.33203125" style="12" customWidth="1"/>
    <col min="2569" max="2569" width="9.109375" style="12"/>
    <col min="2570" max="2572" width="9.33203125" style="12" customWidth="1"/>
    <col min="2573" max="2573" width="10.6640625" style="12" bestFit="1" customWidth="1"/>
    <col min="2574" max="2574" width="9.44140625" style="12" customWidth="1"/>
    <col min="2575" max="2575" width="9.6640625" style="12" customWidth="1"/>
    <col min="2576" max="2578" width="9.44140625" style="12" customWidth="1"/>
    <col min="2579" max="2579" width="9.6640625" style="12" customWidth="1"/>
    <col min="2580" max="2582" width="9.44140625" style="12" customWidth="1"/>
    <col min="2583" max="2584" width="9.6640625" style="12" customWidth="1"/>
    <col min="2585" max="2816" width="9.109375" style="12"/>
    <col min="2817" max="2817" width="30.6640625" style="12" customWidth="1"/>
    <col min="2818" max="2818" width="3" style="12" customWidth="1"/>
    <col min="2819" max="2824" width="9.33203125" style="12" customWidth="1"/>
    <col min="2825" max="2825" width="9.109375" style="12"/>
    <col min="2826" max="2828" width="9.33203125" style="12" customWidth="1"/>
    <col min="2829" max="2829" width="10.6640625" style="12" bestFit="1" customWidth="1"/>
    <col min="2830" max="2830" width="9.44140625" style="12" customWidth="1"/>
    <col min="2831" max="2831" width="9.6640625" style="12" customWidth="1"/>
    <col min="2832" max="2834" width="9.44140625" style="12" customWidth="1"/>
    <col min="2835" max="2835" width="9.6640625" style="12" customWidth="1"/>
    <col min="2836" max="2838" width="9.44140625" style="12" customWidth="1"/>
    <col min="2839" max="2840" width="9.6640625" style="12" customWidth="1"/>
    <col min="2841" max="3072" width="9.109375" style="12"/>
    <col min="3073" max="3073" width="30.6640625" style="12" customWidth="1"/>
    <col min="3074" max="3074" width="3" style="12" customWidth="1"/>
    <col min="3075" max="3080" width="9.33203125" style="12" customWidth="1"/>
    <col min="3081" max="3081" width="9.109375" style="12"/>
    <col min="3082" max="3084" width="9.33203125" style="12" customWidth="1"/>
    <col min="3085" max="3085" width="10.6640625" style="12" bestFit="1" customWidth="1"/>
    <col min="3086" max="3086" width="9.44140625" style="12" customWidth="1"/>
    <col min="3087" max="3087" width="9.6640625" style="12" customWidth="1"/>
    <col min="3088" max="3090" width="9.44140625" style="12" customWidth="1"/>
    <col min="3091" max="3091" width="9.6640625" style="12" customWidth="1"/>
    <col min="3092" max="3094" width="9.44140625" style="12" customWidth="1"/>
    <col min="3095" max="3096" width="9.6640625" style="12" customWidth="1"/>
    <col min="3097" max="3328" width="9.109375" style="12"/>
    <col min="3329" max="3329" width="30.6640625" style="12" customWidth="1"/>
    <col min="3330" max="3330" width="3" style="12" customWidth="1"/>
    <col min="3331" max="3336" width="9.33203125" style="12" customWidth="1"/>
    <col min="3337" max="3337" width="9.109375" style="12"/>
    <col min="3338" max="3340" width="9.33203125" style="12" customWidth="1"/>
    <col min="3341" max="3341" width="10.6640625" style="12" bestFit="1" customWidth="1"/>
    <col min="3342" max="3342" width="9.44140625" style="12" customWidth="1"/>
    <col min="3343" max="3343" width="9.6640625" style="12" customWidth="1"/>
    <col min="3344" max="3346" width="9.44140625" style="12" customWidth="1"/>
    <col min="3347" max="3347" width="9.6640625" style="12" customWidth="1"/>
    <col min="3348" max="3350" width="9.44140625" style="12" customWidth="1"/>
    <col min="3351" max="3352" width="9.6640625" style="12" customWidth="1"/>
    <col min="3353" max="3584" width="9.109375" style="12"/>
    <col min="3585" max="3585" width="30.6640625" style="12" customWidth="1"/>
    <col min="3586" max="3586" width="3" style="12" customWidth="1"/>
    <col min="3587" max="3592" width="9.33203125" style="12" customWidth="1"/>
    <col min="3593" max="3593" width="9.109375" style="12"/>
    <col min="3594" max="3596" width="9.33203125" style="12" customWidth="1"/>
    <col min="3597" max="3597" width="10.6640625" style="12" bestFit="1" customWidth="1"/>
    <col min="3598" max="3598" width="9.44140625" style="12" customWidth="1"/>
    <col min="3599" max="3599" width="9.6640625" style="12" customWidth="1"/>
    <col min="3600" max="3602" width="9.44140625" style="12" customWidth="1"/>
    <col min="3603" max="3603" width="9.6640625" style="12" customWidth="1"/>
    <col min="3604" max="3606" width="9.44140625" style="12" customWidth="1"/>
    <col min="3607" max="3608" width="9.6640625" style="12" customWidth="1"/>
    <col min="3609" max="3840" width="9.109375" style="12"/>
    <col min="3841" max="3841" width="30.6640625" style="12" customWidth="1"/>
    <col min="3842" max="3842" width="3" style="12" customWidth="1"/>
    <col min="3843" max="3848" width="9.33203125" style="12" customWidth="1"/>
    <col min="3849" max="3849" width="9.109375" style="12"/>
    <col min="3850" max="3852" width="9.33203125" style="12" customWidth="1"/>
    <col min="3853" max="3853" width="10.6640625" style="12" bestFit="1" customWidth="1"/>
    <col min="3854" max="3854" width="9.44140625" style="12" customWidth="1"/>
    <col min="3855" max="3855" width="9.6640625" style="12" customWidth="1"/>
    <col min="3856" max="3858" width="9.44140625" style="12" customWidth="1"/>
    <col min="3859" max="3859" width="9.6640625" style="12" customWidth="1"/>
    <col min="3860" max="3862" width="9.44140625" style="12" customWidth="1"/>
    <col min="3863" max="3864" width="9.6640625" style="12" customWidth="1"/>
    <col min="3865" max="4096" width="9.109375" style="12"/>
    <col min="4097" max="4097" width="30.6640625" style="12" customWidth="1"/>
    <col min="4098" max="4098" width="3" style="12" customWidth="1"/>
    <col min="4099" max="4104" width="9.33203125" style="12" customWidth="1"/>
    <col min="4105" max="4105" width="9.109375" style="12"/>
    <col min="4106" max="4108" width="9.33203125" style="12" customWidth="1"/>
    <col min="4109" max="4109" width="10.6640625" style="12" bestFit="1" customWidth="1"/>
    <col min="4110" max="4110" width="9.44140625" style="12" customWidth="1"/>
    <col min="4111" max="4111" width="9.6640625" style="12" customWidth="1"/>
    <col min="4112" max="4114" width="9.44140625" style="12" customWidth="1"/>
    <col min="4115" max="4115" width="9.6640625" style="12" customWidth="1"/>
    <col min="4116" max="4118" width="9.44140625" style="12" customWidth="1"/>
    <col min="4119" max="4120" width="9.6640625" style="12" customWidth="1"/>
    <col min="4121" max="4352" width="9.109375" style="12"/>
    <col min="4353" max="4353" width="30.6640625" style="12" customWidth="1"/>
    <col min="4354" max="4354" width="3" style="12" customWidth="1"/>
    <col min="4355" max="4360" width="9.33203125" style="12" customWidth="1"/>
    <col min="4361" max="4361" width="9.109375" style="12"/>
    <col min="4362" max="4364" width="9.33203125" style="12" customWidth="1"/>
    <col min="4365" max="4365" width="10.6640625" style="12" bestFit="1" customWidth="1"/>
    <col min="4366" max="4366" width="9.44140625" style="12" customWidth="1"/>
    <col min="4367" max="4367" width="9.6640625" style="12" customWidth="1"/>
    <col min="4368" max="4370" width="9.44140625" style="12" customWidth="1"/>
    <col min="4371" max="4371" width="9.6640625" style="12" customWidth="1"/>
    <col min="4372" max="4374" width="9.44140625" style="12" customWidth="1"/>
    <col min="4375" max="4376" width="9.6640625" style="12" customWidth="1"/>
    <col min="4377" max="4608" width="9.109375" style="12"/>
    <col min="4609" max="4609" width="30.6640625" style="12" customWidth="1"/>
    <col min="4610" max="4610" width="3" style="12" customWidth="1"/>
    <col min="4611" max="4616" width="9.33203125" style="12" customWidth="1"/>
    <col min="4617" max="4617" width="9.109375" style="12"/>
    <col min="4618" max="4620" width="9.33203125" style="12" customWidth="1"/>
    <col min="4621" max="4621" width="10.6640625" style="12" bestFit="1" customWidth="1"/>
    <col min="4622" max="4622" width="9.44140625" style="12" customWidth="1"/>
    <col min="4623" max="4623" width="9.6640625" style="12" customWidth="1"/>
    <col min="4624" max="4626" width="9.44140625" style="12" customWidth="1"/>
    <col min="4627" max="4627" width="9.6640625" style="12" customWidth="1"/>
    <col min="4628" max="4630" width="9.44140625" style="12" customWidth="1"/>
    <col min="4631" max="4632" width="9.6640625" style="12" customWidth="1"/>
    <col min="4633" max="4864" width="9.109375" style="12"/>
    <col min="4865" max="4865" width="30.6640625" style="12" customWidth="1"/>
    <col min="4866" max="4866" width="3" style="12" customWidth="1"/>
    <col min="4867" max="4872" width="9.33203125" style="12" customWidth="1"/>
    <col min="4873" max="4873" width="9.109375" style="12"/>
    <col min="4874" max="4876" width="9.33203125" style="12" customWidth="1"/>
    <col min="4877" max="4877" width="10.6640625" style="12" bestFit="1" customWidth="1"/>
    <col min="4878" max="4878" width="9.44140625" style="12" customWidth="1"/>
    <col min="4879" max="4879" width="9.6640625" style="12" customWidth="1"/>
    <col min="4880" max="4882" width="9.44140625" style="12" customWidth="1"/>
    <col min="4883" max="4883" width="9.6640625" style="12" customWidth="1"/>
    <col min="4884" max="4886" width="9.44140625" style="12" customWidth="1"/>
    <col min="4887" max="4888" width="9.6640625" style="12" customWidth="1"/>
    <col min="4889" max="5120" width="9.109375" style="12"/>
    <col min="5121" max="5121" width="30.6640625" style="12" customWidth="1"/>
    <col min="5122" max="5122" width="3" style="12" customWidth="1"/>
    <col min="5123" max="5128" width="9.33203125" style="12" customWidth="1"/>
    <col min="5129" max="5129" width="9.109375" style="12"/>
    <col min="5130" max="5132" width="9.33203125" style="12" customWidth="1"/>
    <col min="5133" max="5133" width="10.6640625" style="12" bestFit="1" customWidth="1"/>
    <col min="5134" max="5134" width="9.44140625" style="12" customWidth="1"/>
    <col min="5135" max="5135" width="9.6640625" style="12" customWidth="1"/>
    <col min="5136" max="5138" width="9.44140625" style="12" customWidth="1"/>
    <col min="5139" max="5139" width="9.6640625" style="12" customWidth="1"/>
    <col min="5140" max="5142" width="9.44140625" style="12" customWidth="1"/>
    <col min="5143" max="5144" width="9.6640625" style="12" customWidth="1"/>
    <col min="5145" max="5376" width="9.109375" style="12"/>
    <col min="5377" max="5377" width="30.6640625" style="12" customWidth="1"/>
    <col min="5378" max="5378" width="3" style="12" customWidth="1"/>
    <col min="5379" max="5384" width="9.33203125" style="12" customWidth="1"/>
    <col min="5385" max="5385" width="9.109375" style="12"/>
    <col min="5386" max="5388" width="9.33203125" style="12" customWidth="1"/>
    <col min="5389" max="5389" width="10.6640625" style="12" bestFit="1" customWidth="1"/>
    <col min="5390" max="5390" width="9.44140625" style="12" customWidth="1"/>
    <col min="5391" max="5391" width="9.6640625" style="12" customWidth="1"/>
    <col min="5392" max="5394" width="9.44140625" style="12" customWidth="1"/>
    <col min="5395" max="5395" width="9.6640625" style="12" customWidth="1"/>
    <col min="5396" max="5398" width="9.44140625" style="12" customWidth="1"/>
    <col min="5399" max="5400" width="9.6640625" style="12" customWidth="1"/>
    <col min="5401" max="5632" width="9.109375" style="12"/>
    <col min="5633" max="5633" width="30.6640625" style="12" customWidth="1"/>
    <col min="5634" max="5634" width="3" style="12" customWidth="1"/>
    <col min="5635" max="5640" width="9.33203125" style="12" customWidth="1"/>
    <col min="5641" max="5641" width="9.109375" style="12"/>
    <col min="5642" max="5644" width="9.33203125" style="12" customWidth="1"/>
    <col min="5645" max="5645" width="10.6640625" style="12" bestFit="1" customWidth="1"/>
    <col min="5646" max="5646" width="9.44140625" style="12" customWidth="1"/>
    <col min="5647" max="5647" width="9.6640625" style="12" customWidth="1"/>
    <col min="5648" max="5650" width="9.44140625" style="12" customWidth="1"/>
    <col min="5651" max="5651" width="9.6640625" style="12" customWidth="1"/>
    <col min="5652" max="5654" width="9.44140625" style="12" customWidth="1"/>
    <col min="5655" max="5656" width="9.6640625" style="12" customWidth="1"/>
    <col min="5657" max="5888" width="9.109375" style="12"/>
    <col min="5889" max="5889" width="30.6640625" style="12" customWidth="1"/>
    <col min="5890" max="5890" width="3" style="12" customWidth="1"/>
    <col min="5891" max="5896" width="9.33203125" style="12" customWidth="1"/>
    <col min="5897" max="5897" width="9.109375" style="12"/>
    <col min="5898" max="5900" width="9.33203125" style="12" customWidth="1"/>
    <col min="5901" max="5901" width="10.6640625" style="12" bestFit="1" customWidth="1"/>
    <col min="5902" max="5902" width="9.44140625" style="12" customWidth="1"/>
    <col min="5903" max="5903" width="9.6640625" style="12" customWidth="1"/>
    <col min="5904" max="5906" width="9.44140625" style="12" customWidth="1"/>
    <col min="5907" max="5907" width="9.6640625" style="12" customWidth="1"/>
    <col min="5908" max="5910" width="9.44140625" style="12" customWidth="1"/>
    <col min="5911" max="5912" width="9.6640625" style="12" customWidth="1"/>
    <col min="5913" max="6144" width="9.109375" style="12"/>
    <col min="6145" max="6145" width="30.6640625" style="12" customWidth="1"/>
    <col min="6146" max="6146" width="3" style="12" customWidth="1"/>
    <col min="6147" max="6152" width="9.33203125" style="12" customWidth="1"/>
    <col min="6153" max="6153" width="9.109375" style="12"/>
    <col min="6154" max="6156" width="9.33203125" style="12" customWidth="1"/>
    <col min="6157" max="6157" width="10.6640625" style="12" bestFit="1" customWidth="1"/>
    <col min="6158" max="6158" width="9.44140625" style="12" customWidth="1"/>
    <col min="6159" max="6159" width="9.6640625" style="12" customWidth="1"/>
    <col min="6160" max="6162" width="9.44140625" style="12" customWidth="1"/>
    <col min="6163" max="6163" width="9.6640625" style="12" customWidth="1"/>
    <col min="6164" max="6166" width="9.44140625" style="12" customWidth="1"/>
    <col min="6167" max="6168" width="9.6640625" style="12" customWidth="1"/>
    <col min="6169" max="6400" width="9.109375" style="12"/>
    <col min="6401" max="6401" width="30.6640625" style="12" customWidth="1"/>
    <col min="6402" max="6402" width="3" style="12" customWidth="1"/>
    <col min="6403" max="6408" width="9.33203125" style="12" customWidth="1"/>
    <col min="6409" max="6409" width="9.109375" style="12"/>
    <col min="6410" max="6412" width="9.33203125" style="12" customWidth="1"/>
    <col min="6413" max="6413" width="10.6640625" style="12" bestFit="1" customWidth="1"/>
    <col min="6414" max="6414" width="9.44140625" style="12" customWidth="1"/>
    <col min="6415" max="6415" width="9.6640625" style="12" customWidth="1"/>
    <col min="6416" max="6418" width="9.44140625" style="12" customWidth="1"/>
    <col min="6419" max="6419" width="9.6640625" style="12" customWidth="1"/>
    <col min="6420" max="6422" width="9.44140625" style="12" customWidth="1"/>
    <col min="6423" max="6424" width="9.6640625" style="12" customWidth="1"/>
    <col min="6425" max="6656" width="9.109375" style="12"/>
    <col min="6657" max="6657" width="30.6640625" style="12" customWidth="1"/>
    <col min="6658" max="6658" width="3" style="12" customWidth="1"/>
    <col min="6659" max="6664" width="9.33203125" style="12" customWidth="1"/>
    <col min="6665" max="6665" width="9.109375" style="12"/>
    <col min="6666" max="6668" width="9.33203125" style="12" customWidth="1"/>
    <col min="6669" max="6669" width="10.6640625" style="12" bestFit="1" customWidth="1"/>
    <col min="6670" max="6670" width="9.44140625" style="12" customWidth="1"/>
    <col min="6671" max="6671" width="9.6640625" style="12" customWidth="1"/>
    <col min="6672" max="6674" width="9.44140625" style="12" customWidth="1"/>
    <col min="6675" max="6675" width="9.6640625" style="12" customWidth="1"/>
    <col min="6676" max="6678" width="9.44140625" style="12" customWidth="1"/>
    <col min="6679" max="6680" width="9.6640625" style="12" customWidth="1"/>
    <col min="6681" max="6912" width="9.109375" style="12"/>
    <col min="6913" max="6913" width="30.6640625" style="12" customWidth="1"/>
    <col min="6914" max="6914" width="3" style="12" customWidth="1"/>
    <col min="6915" max="6920" width="9.33203125" style="12" customWidth="1"/>
    <col min="6921" max="6921" width="9.109375" style="12"/>
    <col min="6922" max="6924" width="9.33203125" style="12" customWidth="1"/>
    <col min="6925" max="6925" width="10.6640625" style="12" bestFit="1" customWidth="1"/>
    <col min="6926" max="6926" width="9.44140625" style="12" customWidth="1"/>
    <col min="6927" max="6927" width="9.6640625" style="12" customWidth="1"/>
    <col min="6928" max="6930" width="9.44140625" style="12" customWidth="1"/>
    <col min="6931" max="6931" width="9.6640625" style="12" customWidth="1"/>
    <col min="6932" max="6934" width="9.44140625" style="12" customWidth="1"/>
    <col min="6935" max="6936" width="9.6640625" style="12" customWidth="1"/>
    <col min="6937" max="7168" width="9.109375" style="12"/>
    <col min="7169" max="7169" width="30.6640625" style="12" customWidth="1"/>
    <col min="7170" max="7170" width="3" style="12" customWidth="1"/>
    <col min="7171" max="7176" width="9.33203125" style="12" customWidth="1"/>
    <col min="7177" max="7177" width="9.109375" style="12"/>
    <col min="7178" max="7180" width="9.33203125" style="12" customWidth="1"/>
    <col min="7181" max="7181" width="10.6640625" style="12" bestFit="1" customWidth="1"/>
    <col min="7182" max="7182" width="9.44140625" style="12" customWidth="1"/>
    <col min="7183" max="7183" width="9.6640625" style="12" customWidth="1"/>
    <col min="7184" max="7186" width="9.44140625" style="12" customWidth="1"/>
    <col min="7187" max="7187" width="9.6640625" style="12" customWidth="1"/>
    <col min="7188" max="7190" width="9.44140625" style="12" customWidth="1"/>
    <col min="7191" max="7192" width="9.6640625" style="12" customWidth="1"/>
    <col min="7193" max="7424" width="9.109375" style="12"/>
    <col min="7425" max="7425" width="30.6640625" style="12" customWidth="1"/>
    <col min="7426" max="7426" width="3" style="12" customWidth="1"/>
    <col min="7427" max="7432" width="9.33203125" style="12" customWidth="1"/>
    <col min="7433" max="7433" width="9.109375" style="12"/>
    <col min="7434" max="7436" width="9.33203125" style="12" customWidth="1"/>
    <col min="7437" max="7437" width="10.6640625" style="12" bestFit="1" customWidth="1"/>
    <col min="7438" max="7438" width="9.44140625" style="12" customWidth="1"/>
    <col min="7439" max="7439" width="9.6640625" style="12" customWidth="1"/>
    <col min="7440" max="7442" width="9.44140625" style="12" customWidth="1"/>
    <col min="7443" max="7443" width="9.6640625" style="12" customWidth="1"/>
    <col min="7444" max="7446" width="9.44140625" style="12" customWidth="1"/>
    <col min="7447" max="7448" width="9.6640625" style="12" customWidth="1"/>
    <col min="7449" max="7680" width="9.109375" style="12"/>
    <col min="7681" max="7681" width="30.6640625" style="12" customWidth="1"/>
    <col min="7682" max="7682" width="3" style="12" customWidth="1"/>
    <col min="7683" max="7688" width="9.33203125" style="12" customWidth="1"/>
    <col min="7689" max="7689" width="9.109375" style="12"/>
    <col min="7690" max="7692" width="9.33203125" style="12" customWidth="1"/>
    <col min="7693" max="7693" width="10.6640625" style="12" bestFit="1" customWidth="1"/>
    <col min="7694" max="7694" width="9.44140625" style="12" customWidth="1"/>
    <col min="7695" max="7695" width="9.6640625" style="12" customWidth="1"/>
    <col min="7696" max="7698" width="9.44140625" style="12" customWidth="1"/>
    <col min="7699" max="7699" width="9.6640625" style="12" customWidth="1"/>
    <col min="7700" max="7702" width="9.44140625" style="12" customWidth="1"/>
    <col min="7703" max="7704" width="9.6640625" style="12" customWidth="1"/>
    <col min="7705" max="7936" width="9.109375" style="12"/>
    <col min="7937" max="7937" width="30.6640625" style="12" customWidth="1"/>
    <col min="7938" max="7938" width="3" style="12" customWidth="1"/>
    <col min="7939" max="7944" width="9.33203125" style="12" customWidth="1"/>
    <col min="7945" max="7945" width="9.109375" style="12"/>
    <col min="7946" max="7948" width="9.33203125" style="12" customWidth="1"/>
    <col min="7949" max="7949" width="10.6640625" style="12" bestFit="1" customWidth="1"/>
    <col min="7950" max="7950" width="9.44140625" style="12" customWidth="1"/>
    <col min="7951" max="7951" width="9.6640625" style="12" customWidth="1"/>
    <col min="7952" max="7954" width="9.44140625" style="12" customWidth="1"/>
    <col min="7955" max="7955" width="9.6640625" style="12" customWidth="1"/>
    <col min="7956" max="7958" width="9.44140625" style="12" customWidth="1"/>
    <col min="7959" max="7960" width="9.6640625" style="12" customWidth="1"/>
    <col min="7961" max="8192" width="9.109375" style="12"/>
    <col min="8193" max="8193" width="30.6640625" style="12" customWidth="1"/>
    <col min="8194" max="8194" width="3" style="12" customWidth="1"/>
    <col min="8195" max="8200" width="9.33203125" style="12" customWidth="1"/>
    <col min="8201" max="8201" width="9.109375" style="12"/>
    <col min="8202" max="8204" width="9.33203125" style="12" customWidth="1"/>
    <col min="8205" max="8205" width="10.6640625" style="12" bestFit="1" customWidth="1"/>
    <col min="8206" max="8206" width="9.44140625" style="12" customWidth="1"/>
    <col min="8207" max="8207" width="9.6640625" style="12" customWidth="1"/>
    <col min="8208" max="8210" width="9.44140625" style="12" customWidth="1"/>
    <col min="8211" max="8211" width="9.6640625" style="12" customWidth="1"/>
    <col min="8212" max="8214" width="9.44140625" style="12" customWidth="1"/>
    <col min="8215" max="8216" width="9.6640625" style="12" customWidth="1"/>
    <col min="8217" max="8448" width="9.109375" style="12"/>
    <col min="8449" max="8449" width="30.6640625" style="12" customWidth="1"/>
    <col min="8450" max="8450" width="3" style="12" customWidth="1"/>
    <col min="8451" max="8456" width="9.33203125" style="12" customWidth="1"/>
    <col min="8457" max="8457" width="9.109375" style="12"/>
    <col min="8458" max="8460" width="9.33203125" style="12" customWidth="1"/>
    <col min="8461" max="8461" width="10.6640625" style="12" bestFit="1" customWidth="1"/>
    <col min="8462" max="8462" width="9.44140625" style="12" customWidth="1"/>
    <col min="8463" max="8463" width="9.6640625" style="12" customWidth="1"/>
    <col min="8464" max="8466" width="9.44140625" style="12" customWidth="1"/>
    <col min="8467" max="8467" width="9.6640625" style="12" customWidth="1"/>
    <col min="8468" max="8470" width="9.44140625" style="12" customWidth="1"/>
    <col min="8471" max="8472" width="9.6640625" style="12" customWidth="1"/>
    <col min="8473" max="8704" width="9.109375" style="12"/>
    <col min="8705" max="8705" width="30.6640625" style="12" customWidth="1"/>
    <col min="8706" max="8706" width="3" style="12" customWidth="1"/>
    <col min="8707" max="8712" width="9.33203125" style="12" customWidth="1"/>
    <col min="8713" max="8713" width="9.109375" style="12"/>
    <col min="8714" max="8716" width="9.33203125" style="12" customWidth="1"/>
    <col min="8717" max="8717" width="10.6640625" style="12" bestFit="1" customWidth="1"/>
    <col min="8718" max="8718" width="9.44140625" style="12" customWidth="1"/>
    <col min="8719" max="8719" width="9.6640625" style="12" customWidth="1"/>
    <col min="8720" max="8722" width="9.44140625" style="12" customWidth="1"/>
    <col min="8723" max="8723" width="9.6640625" style="12" customWidth="1"/>
    <col min="8724" max="8726" width="9.44140625" style="12" customWidth="1"/>
    <col min="8727" max="8728" width="9.6640625" style="12" customWidth="1"/>
    <col min="8729" max="8960" width="9.109375" style="12"/>
    <col min="8961" max="8961" width="30.6640625" style="12" customWidth="1"/>
    <col min="8962" max="8962" width="3" style="12" customWidth="1"/>
    <col min="8963" max="8968" width="9.33203125" style="12" customWidth="1"/>
    <col min="8969" max="8969" width="9.109375" style="12"/>
    <col min="8970" max="8972" width="9.33203125" style="12" customWidth="1"/>
    <col min="8973" max="8973" width="10.6640625" style="12" bestFit="1" customWidth="1"/>
    <col min="8974" max="8974" width="9.44140625" style="12" customWidth="1"/>
    <col min="8975" max="8975" width="9.6640625" style="12" customWidth="1"/>
    <col min="8976" max="8978" width="9.44140625" style="12" customWidth="1"/>
    <col min="8979" max="8979" width="9.6640625" style="12" customWidth="1"/>
    <col min="8980" max="8982" width="9.44140625" style="12" customWidth="1"/>
    <col min="8983" max="8984" width="9.6640625" style="12" customWidth="1"/>
    <col min="8985" max="9216" width="9.109375" style="12"/>
    <col min="9217" max="9217" width="30.6640625" style="12" customWidth="1"/>
    <col min="9218" max="9218" width="3" style="12" customWidth="1"/>
    <col min="9219" max="9224" width="9.33203125" style="12" customWidth="1"/>
    <col min="9225" max="9225" width="9.109375" style="12"/>
    <col min="9226" max="9228" width="9.33203125" style="12" customWidth="1"/>
    <col min="9229" max="9229" width="10.6640625" style="12" bestFit="1" customWidth="1"/>
    <col min="9230" max="9230" width="9.44140625" style="12" customWidth="1"/>
    <col min="9231" max="9231" width="9.6640625" style="12" customWidth="1"/>
    <col min="9232" max="9234" width="9.44140625" style="12" customWidth="1"/>
    <col min="9235" max="9235" width="9.6640625" style="12" customWidth="1"/>
    <col min="9236" max="9238" width="9.44140625" style="12" customWidth="1"/>
    <col min="9239" max="9240" width="9.6640625" style="12" customWidth="1"/>
    <col min="9241" max="9472" width="9.109375" style="12"/>
    <col min="9473" max="9473" width="30.6640625" style="12" customWidth="1"/>
    <col min="9474" max="9474" width="3" style="12" customWidth="1"/>
    <col min="9475" max="9480" width="9.33203125" style="12" customWidth="1"/>
    <col min="9481" max="9481" width="9.109375" style="12"/>
    <col min="9482" max="9484" width="9.33203125" style="12" customWidth="1"/>
    <col min="9485" max="9485" width="10.6640625" style="12" bestFit="1" customWidth="1"/>
    <col min="9486" max="9486" width="9.44140625" style="12" customWidth="1"/>
    <col min="9487" max="9487" width="9.6640625" style="12" customWidth="1"/>
    <col min="9488" max="9490" width="9.44140625" style="12" customWidth="1"/>
    <col min="9491" max="9491" width="9.6640625" style="12" customWidth="1"/>
    <col min="9492" max="9494" width="9.44140625" style="12" customWidth="1"/>
    <col min="9495" max="9496" width="9.6640625" style="12" customWidth="1"/>
    <col min="9497" max="9728" width="9.109375" style="12"/>
    <col min="9729" max="9729" width="30.6640625" style="12" customWidth="1"/>
    <col min="9730" max="9730" width="3" style="12" customWidth="1"/>
    <col min="9731" max="9736" width="9.33203125" style="12" customWidth="1"/>
    <col min="9737" max="9737" width="9.109375" style="12"/>
    <col min="9738" max="9740" width="9.33203125" style="12" customWidth="1"/>
    <col min="9741" max="9741" width="10.6640625" style="12" bestFit="1" customWidth="1"/>
    <col min="9742" max="9742" width="9.44140625" style="12" customWidth="1"/>
    <col min="9743" max="9743" width="9.6640625" style="12" customWidth="1"/>
    <col min="9744" max="9746" width="9.44140625" style="12" customWidth="1"/>
    <col min="9747" max="9747" width="9.6640625" style="12" customWidth="1"/>
    <col min="9748" max="9750" width="9.44140625" style="12" customWidth="1"/>
    <col min="9751" max="9752" width="9.6640625" style="12" customWidth="1"/>
    <col min="9753" max="9984" width="9.109375" style="12"/>
    <col min="9985" max="9985" width="30.6640625" style="12" customWidth="1"/>
    <col min="9986" max="9986" width="3" style="12" customWidth="1"/>
    <col min="9987" max="9992" width="9.33203125" style="12" customWidth="1"/>
    <col min="9993" max="9993" width="9.109375" style="12"/>
    <col min="9994" max="9996" width="9.33203125" style="12" customWidth="1"/>
    <col min="9997" max="9997" width="10.6640625" style="12" bestFit="1" customWidth="1"/>
    <col min="9998" max="9998" width="9.44140625" style="12" customWidth="1"/>
    <col min="9999" max="9999" width="9.6640625" style="12" customWidth="1"/>
    <col min="10000" max="10002" width="9.44140625" style="12" customWidth="1"/>
    <col min="10003" max="10003" width="9.6640625" style="12" customWidth="1"/>
    <col min="10004" max="10006" width="9.44140625" style="12" customWidth="1"/>
    <col min="10007" max="10008" width="9.6640625" style="12" customWidth="1"/>
    <col min="10009" max="10240" width="9.109375" style="12"/>
    <col min="10241" max="10241" width="30.6640625" style="12" customWidth="1"/>
    <col min="10242" max="10242" width="3" style="12" customWidth="1"/>
    <col min="10243" max="10248" width="9.33203125" style="12" customWidth="1"/>
    <col min="10249" max="10249" width="9.109375" style="12"/>
    <col min="10250" max="10252" width="9.33203125" style="12" customWidth="1"/>
    <col min="10253" max="10253" width="10.6640625" style="12" bestFit="1" customWidth="1"/>
    <col min="10254" max="10254" width="9.44140625" style="12" customWidth="1"/>
    <col min="10255" max="10255" width="9.6640625" style="12" customWidth="1"/>
    <col min="10256" max="10258" width="9.44140625" style="12" customWidth="1"/>
    <col min="10259" max="10259" width="9.6640625" style="12" customWidth="1"/>
    <col min="10260" max="10262" width="9.44140625" style="12" customWidth="1"/>
    <col min="10263" max="10264" width="9.6640625" style="12" customWidth="1"/>
    <col min="10265" max="10496" width="9.109375" style="12"/>
    <col min="10497" max="10497" width="30.6640625" style="12" customWidth="1"/>
    <col min="10498" max="10498" width="3" style="12" customWidth="1"/>
    <col min="10499" max="10504" width="9.33203125" style="12" customWidth="1"/>
    <col min="10505" max="10505" width="9.109375" style="12"/>
    <col min="10506" max="10508" width="9.33203125" style="12" customWidth="1"/>
    <col min="10509" max="10509" width="10.6640625" style="12" bestFit="1" customWidth="1"/>
    <col min="10510" max="10510" width="9.44140625" style="12" customWidth="1"/>
    <col min="10511" max="10511" width="9.6640625" style="12" customWidth="1"/>
    <col min="10512" max="10514" width="9.44140625" style="12" customWidth="1"/>
    <col min="10515" max="10515" width="9.6640625" style="12" customWidth="1"/>
    <col min="10516" max="10518" width="9.44140625" style="12" customWidth="1"/>
    <col min="10519" max="10520" width="9.6640625" style="12" customWidth="1"/>
    <col min="10521" max="10752" width="9.109375" style="12"/>
    <col min="10753" max="10753" width="30.6640625" style="12" customWidth="1"/>
    <col min="10754" max="10754" width="3" style="12" customWidth="1"/>
    <col min="10755" max="10760" width="9.33203125" style="12" customWidth="1"/>
    <col min="10761" max="10761" width="9.109375" style="12"/>
    <col min="10762" max="10764" width="9.33203125" style="12" customWidth="1"/>
    <col min="10765" max="10765" width="10.6640625" style="12" bestFit="1" customWidth="1"/>
    <col min="10766" max="10766" width="9.44140625" style="12" customWidth="1"/>
    <col min="10767" max="10767" width="9.6640625" style="12" customWidth="1"/>
    <col min="10768" max="10770" width="9.44140625" style="12" customWidth="1"/>
    <col min="10771" max="10771" width="9.6640625" style="12" customWidth="1"/>
    <col min="10772" max="10774" width="9.44140625" style="12" customWidth="1"/>
    <col min="10775" max="10776" width="9.6640625" style="12" customWidth="1"/>
    <col min="10777" max="11008" width="9.109375" style="12"/>
    <col min="11009" max="11009" width="30.6640625" style="12" customWidth="1"/>
    <col min="11010" max="11010" width="3" style="12" customWidth="1"/>
    <col min="11011" max="11016" width="9.33203125" style="12" customWidth="1"/>
    <col min="11017" max="11017" width="9.109375" style="12"/>
    <col min="11018" max="11020" width="9.33203125" style="12" customWidth="1"/>
    <col min="11021" max="11021" width="10.6640625" style="12" bestFit="1" customWidth="1"/>
    <col min="11022" max="11022" width="9.44140625" style="12" customWidth="1"/>
    <col min="11023" max="11023" width="9.6640625" style="12" customWidth="1"/>
    <col min="11024" max="11026" width="9.44140625" style="12" customWidth="1"/>
    <col min="11027" max="11027" width="9.6640625" style="12" customWidth="1"/>
    <col min="11028" max="11030" width="9.44140625" style="12" customWidth="1"/>
    <col min="11031" max="11032" width="9.6640625" style="12" customWidth="1"/>
    <col min="11033" max="11264" width="9.109375" style="12"/>
    <col min="11265" max="11265" width="30.6640625" style="12" customWidth="1"/>
    <col min="11266" max="11266" width="3" style="12" customWidth="1"/>
    <col min="11267" max="11272" width="9.33203125" style="12" customWidth="1"/>
    <col min="11273" max="11273" width="9.109375" style="12"/>
    <col min="11274" max="11276" width="9.33203125" style="12" customWidth="1"/>
    <col min="11277" max="11277" width="10.6640625" style="12" bestFit="1" customWidth="1"/>
    <col min="11278" max="11278" width="9.44140625" style="12" customWidth="1"/>
    <col min="11279" max="11279" width="9.6640625" style="12" customWidth="1"/>
    <col min="11280" max="11282" width="9.44140625" style="12" customWidth="1"/>
    <col min="11283" max="11283" width="9.6640625" style="12" customWidth="1"/>
    <col min="11284" max="11286" width="9.44140625" style="12" customWidth="1"/>
    <col min="11287" max="11288" width="9.6640625" style="12" customWidth="1"/>
    <col min="11289" max="11520" width="9.109375" style="12"/>
    <col min="11521" max="11521" width="30.6640625" style="12" customWidth="1"/>
    <col min="11522" max="11522" width="3" style="12" customWidth="1"/>
    <col min="11523" max="11528" width="9.33203125" style="12" customWidth="1"/>
    <col min="11529" max="11529" width="9.109375" style="12"/>
    <col min="11530" max="11532" width="9.33203125" style="12" customWidth="1"/>
    <col min="11533" max="11533" width="10.6640625" style="12" bestFit="1" customWidth="1"/>
    <col min="11534" max="11534" width="9.44140625" style="12" customWidth="1"/>
    <col min="11535" max="11535" width="9.6640625" style="12" customWidth="1"/>
    <col min="11536" max="11538" width="9.44140625" style="12" customWidth="1"/>
    <col min="11539" max="11539" width="9.6640625" style="12" customWidth="1"/>
    <col min="11540" max="11542" width="9.44140625" style="12" customWidth="1"/>
    <col min="11543" max="11544" width="9.6640625" style="12" customWidth="1"/>
    <col min="11545" max="11776" width="9.109375" style="12"/>
    <col min="11777" max="11777" width="30.6640625" style="12" customWidth="1"/>
    <col min="11778" max="11778" width="3" style="12" customWidth="1"/>
    <col min="11779" max="11784" width="9.33203125" style="12" customWidth="1"/>
    <col min="11785" max="11785" width="9.109375" style="12"/>
    <col min="11786" max="11788" width="9.33203125" style="12" customWidth="1"/>
    <col min="11789" max="11789" width="10.6640625" style="12" bestFit="1" customWidth="1"/>
    <col min="11790" max="11790" width="9.44140625" style="12" customWidth="1"/>
    <col min="11791" max="11791" width="9.6640625" style="12" customWidth="1"/>
    <col min="11792" max="11794" width="9.44140625" style="12" customWidth="1"/>
    <col min="11795" max="11795" width="9.6640625" style="12" customWidth="1"/>
    <col min="11796" max="11798" width="9.44140625" style="12" customWidth="1"/>
    <col min="11799" max="11800" width="9.6640625" style="12" customWidth="1"/>
    <col min="11801" max="12032" width="9.109375" style="12"/>
    <col min="12033" max="12033" width="30.6640625" style="12" customWidth="1"/>
    <col min="12034" max="12034" width="3" style="12" customWidth="1"/>
    <col min="12035" max="12040" width="9.33203125" style="12" customWidth="1"/>
    <col min="12041" max="12041" width="9.109375" style="12"/>
    <col min="12042" max="12044" width="9.33203125" style="12" customWidth="1"/>
    <col min="12045" max="12045" width="10.6640625" style="12" bestFit="1" customWidth="1"/>
    <col min="12046" max="12046" width="9.44140625" style="12" customWidth="1"/>
    <col min="12047" max="12047" width="9.6640625" style="12" customWidth="1"/>
    <col min="12048" max="12050" width="9.44140625" style="12" customWidth="1"/>
    <col min="12051" max="12051" width="9.6640625" style="12" customWidth="1"/>
    <col min="12052" max="12054" width="9.44140625" style="12" customWidth="1"/>
    <col min="12055" max="12056" width="9.6640625" style="12" customWidth="1"/>
    <col min="12057" max="12288" width="9.109375" style="12"/>
    <col min="12289" max="12289" width="30.6640625" style="12" customWidth="1"/>
    <col min="12290" max="12290" width="3" style="12" customWidth="1"/>
    <col min="12291" max="12296" width="9.33203125" style="12" customWidth="1"/>
    <col min="12297" max="12297" width="9.109375" style="12"/>
    <col min="12298" max="12300" width="9.33203125" style="12" customWidth="1"/>
    <col min="12301" max="12301" width="10.6640625" style="12" bestFit="1" customWidth="1"/>
    <col min="12302" max="12302" width="9.44140625" style="12" customWidth="1"/>
    <col min="12303" max="12303" width="9.6640625" style="12" customWidth="1"/>
    <col min="12304" max="12306" width="9.44140625" style="12" customWidth="1"/>
    <col min="12307" max="12307" width="9.6640625" style="12" customWidth="1"/>
    <col min="12308" max="12310" width="9.44140625" style="12" customWidth="1"/>
    <col min="12311" max="12312" width="9.6640625" style="12" customWidth="1"/>
    <col min="12313" max="12544" width="9.109375" style="12"/>
    <col min="12545" max="12545" width="30.6640625" style="12" customWidth="1"/>
    <col min="12546" max="12546" width="3" style="12" customWidth="1"/>
    <col min="12547" max="12552" width="9.33203125" style="12" customWidth="1"/>
    <col min="12553" max="12553" width="9.109375" style="12"/>
    <col min="12554" max="12556" width="9.33203125" style="12" customWidth="1"/>
    <col min="12557" max="12557" width="10.6640625" style="12" bestFit="1" customWidth="1"/>
    <col min="12558" max="12558" width="9.44140625" style="12" customWidth="1"/>
    <col min="12559" max="12559" width="9.6640625" style="12" customWidth="1"/>
    <col min="12560" max="12562" width="9.44140625" style="12" customWidth="1"/>
    <col min="12563" max="12563" width="9.6640625" style="12" customWidth="1"/>
    <col min="12564" max="12566" width="9.44140625" style="12" customWidth="1"/>
    <col min="12567" max="12568" width="9.6640625" style="12" customWidth="1"/>
    <col min="12569" max="12800" width="9.109375" style="12"/>
    <col min="12801" max="12801" width="30.6640625" style="12" customWidth="1"/>
    <col min="12802" max="12802" width="3" style="12" customWidth="1"/>
    <col min="12803" max="12808" width="9.33203125" style="12" customWidth="1"/>
    <col min="12809" max="12809" width="9.109375" style="12"/>
    <col min="12810" max="12812" width="9.33203125" style="12" customWidth="1"/>
    <col min="12813" max="12813" width="10.6640625" style="12" bestFit="1" customWidth="1"/>
    <col min="12814" max="12814" width="9.44140625" style="12" customWidth="1"/>
    <col min="12815" max="12815" width="9.6640625" style="12" customWidth="1"/>
    <col min="12816" max="12818" width="9.44140625" style="12" customWidth="1"/>
    <col min="12819" max="12819" width="9.6640625" style="12" customWidth="1"/>
    <col min="12820" max="12822" width="9.44140625" style="12" customWidth="1"/>
    <col min="12823" max="12824" width="9.6640625" style="12" customWidth="1"/>
    <col min="12825" max="13056" width="9.109375" style="12"/>
    <col min="13057" max="13057" width="30.6640625" style="12" customWidth="1"/>
    <col min="13058" max="13058" width="3" style="12" customWidth="1"/>
    <col min="13059" max="13064" width="9.33203125" style="12" customWidth="1"/>
    <col min="13065" max="13065" width="9.109375" style="12"/>
    <col min="13066" max="13068" width="9.33203125" style="12" customWidth="1"/>
    <col min="13069" max="13069" width="10.6640625" style="12" bestFit="1" customWidth="1"/>
    <col min="13070" max="13070" width="9.44140625" style="12" customWidth="1"/>
    <col min="13071" max="13071" width="9.6640625" style="12" customWidth="1"/>
    <col min="13072" max="13074" width="9.44140625" style="12" customWidth="1"/>
    <col min="13075" max="13075" width="9.6640625" style="12" customWidth="1"/>
    <col min="13076" max="13078" width="9.44140625" style="12" customWidth="1"/>
    <col min="13079" max="13080" width="9.6640625" style="12" customWidth="1"/>
    <col min="13081" max="13312" width="9.109375" style="12"/>
    <col min="13313" max="13313" width="30.6640625" style="12" customWidth="1"/>
    <col min="13314" max="13314" width="3" style="12" customWidth="1"/>
    <col min="13315" max="13320" width="9.33203125" style="12" customWidth="1"/>
    <col min="13321" max="13321" width="9.109375" style="12"/>
    <col min="13322" max="13324" width="9.33203125" style="12" customWidth="1"/>
    <col min="13325" max="13325" width="10.6640625" style="12" bestFit="1" customWidth="1"/>
    <col min="13326" max="13326" width="9.44140625" style="12" customWidth="1"/>
    <col min="13327" max="13327" width="9.6640625" style="12" customWidth="1"/>
    <col min="13328" max="13330" width="9.44140625" style="12" customWidth="1"/>
    <col min="13331" max="13331" width="9.6640625" style="12" customWidth="1"/>
    <col min="13332" max="13334" width="9.44140625" style="12" customWidth="1"/>
    <col min="13335" max="13336" width="9.6640625" style="12" customWidth="1"/>
    <col min="13337" max="13568" width="9.109375" style="12"/>
    <col min="13569" max="13569" width="30.6640625" style="12" customWidth="1"/>
    <col min="13570" max="13570" width="3" style="12" customWidth="1"/>
    <col min="13571" max="13576" width="9.33203125" style="12" customWidth="1"/>
    <col min="13577" max="13577" width="9.109375" style="12"/>
    <col min="13578" max="13580" width="9.33203125" style="12" customWidth="1"/>
    <col min="13581" max="13581" width="10.6640625" style="12" bestFit="1" customWidth="1"/>
    <col min="13582" max="13582" width="9.44140625" style="12" customWidth="1"/>
    <col min="13583" max="13583" width="9.6640625" style="12" customWidth="1"/>
    <col min="13584" max="13586" width="9.44140625" style="12" customWidth="1"/>
    <col min="13587" max="13587" width="9.6640625" style="12" customWidth="1"/>
    <col min="13588" max="13590" width="9.44140625" style="12" customWidth="1"/>
    <col min="13591" max="13592" width="9.6640625" style="12" customWidth="1"/>
    <col min="13593" max="13824" width="9.109375" style="12"/>
    <col min="13825" max="13825" width="30.6640625" style="12" customWidth="1"/>
    <col min="13826" max="13826" width="3" style="12" customWidth="1"/>
    <col min="13827" max="13832" width="9.33203125" style="12" customWidth="1"/>
    <col min="13833" max="13833" width="9.109375" style="12"/>
    <col min="13834" max="13836" width="9.33203125" style="12" customWidth="1"/>
    <col min="13837" max="13837" width="10.6640625" style="12" bestFit="1" customWidth="1"/>
    <col min="13838" max="13838" width="9.44140625" style="12" customWidth="1"/>
    <col min="13839" max="13839" width="9.6640625" style="12" customWidth="1"/>
    <col min="13840" max="13842" width="9.44140625" style="12" customWidth="1"/>
    <col min="13843" max="13843" width="9.6640625" style="12" customWidth="1"/>
    <col min="13844" max="13846" width="9.44140625" style="12" customWidth="1"/>
    <col min="13847" max="13848" width="9.6640625" style="12" customWidth="1"/>
    <col min="13849" max="14080" width="9.109375" style="12"/>
    <col min="14081" max="14081" width="30.6640625" style="12" customWidth="1"/>
    <col min="14082" max="14082" width="3" style="12" customWidth="1"/>
    <col min="14083" max="14088" width="9.33203125" style="12" customWidth="1"/>
    <col min="14089" max="14089" width="9.109375" style="12"/>
    <col min="14090" max="14092" width="9.33203125" style="12" customWidth="1"/>
    <col min="14093" max="14093" width="10.6640625" style="12" bestFit="1" customWidth="1"/>
    <col min="14094" max="14094" width="9.44140625" style="12" customWidth="1"/>
    <col min="14095" max="14095" width="9.6640625" style="12" customWidth="1"/>
    <col min="14096" max="14098" width="9.44140625" style="12" customWidth="1"/>
    <col min="14099" max="14099" width="9.6640625" style="12" customWidth="1"/>
    <col min="14100" max="14102" width="9.44140625" style="12" customWidth="1"/>
    <col min="14103" max="14104" width="9.6640625" style="12" customWidth="1"/>
    <col min="14105" max="14336" width="9.109375" style="12"/>
    <col min="14337" max="14337" width="30.6640625" style="12" customWidth="1"/>
    <col min="14338" max="14338" width="3" style="12" customWidth="1"/>
    <col min="14339" max="14344" width="9.33203125" style="12" customWidth="1"/>
    <col min="14345" max="14345" width="9.109375" style="12"/>
    <col min="14346" max="14348" width="9.33203125" style="12" customWidth="1"/>
    <col min="14349" max="14349" width="10.6640625" style="12" bestFit="1" customWidth="1"/>
    <col min="14350" max="14350" width="9.44140625" style="12" customWidth="1"/>
    <col min="14351" max="14351" width="9.6640625" style="12" customWidth="1"/>
    <col min="14352" max="14354" width="9.44140625" style="12" customWidth="1"/>
    <col min="14355" max="14355" width="9.6640625" style="12" customWidth="1"/>
    <col min="14356" max="14358" width="9.44140625" style="12" customWidth="1"/>
    <col min="14359" max="14360" width="9.6640625" style="12" customWidth="1"/>
    <col min="14361" max="14592" width="9.109375" style="12"/>
    <col min="14593" max="14593" width="30.6640625" style="12" customWidth="1"/>
    <col min="14594" max="14594" width="3" style="12" customWidth="1"/>
    <col min="14595" max="14600" width="9.33203125" style="12" customWidth="1"/>
    <col min="14601" max="14601" width="9.109375" style="12"/>
    <col min="14602" max="14604" width="9.33203125" style="12" customWidth="1"/>
    <col min="14605" max="14605" width="10.6640625" style="12" bestFit="1" customWidth="1"/>
    <col min="14606" max="14606" width="9.44140625" style="12" customWidth="1"/>
    <col min="14607" max="14607" width="9.6640625" style="12" customWidth="1"/>
    <col min="14608" max="14610" width="9.44140625" style="12" customWidth="1"/>
    <col min="14611" max="14611" width="9.6640625" style="12" customWidth="1"/>
    <col min="14612" max="14614" width="9.44140625" style="12" customWidth="1"/>
    <col min="14615" max="14616" width="9.6640625" style="12" customWidth="1"/>
    <col min="14617" max="14848" width="9.109375" style="12"/>
    <col min="14849" max="14849" width="30.6640625" style="12" customWidth="1"/>
    <col min="14850" max="14850" width="3" style="12" customWidth="1"/>
    <col min="14851" max="14856" width="9.33203125" style="12" customWidth="1"/>
    <col min="14857" max="14857" width="9.109375" style="12"/>
    <col min="14858" max="14860" width="9.33203125" style="12" customWidth="1"/>
    <col min="14861" max="14861" width="10.6640625" style="12" bestFit="1" customWidth="1"/>
    <col min="14862" max="14862" width="9.44140625" style="12" customWidth="1"/>
    <col min="14863" max="14863" width="9.6640625" style="12" customWidth="1"/>
    <col min="14864" max="14866" width="9.44140625" style="12" customWidth="1"/>
    <col min="14867" max="14867" width="9.6640625" style="12" customWidth="1"/>
    <col min="14868" max="14870" width="9.44140625" style="12" customWidth="1"/>
    <col min="14871" max="14872" width="9.6640625" style="12" customWidth="1"/>
    <col min="14873" max="15104" width="9.109375" style="12"/>
    <col min="15105" max="15105" width="30.6640625" style="12" customWidth="1"/>
    <col min="15106" max="15106" width="3" style="12" customWidth="1"/>
    <col min="15107" max="15112" width="9.33203125" style="12" customWidth="1"/>
    <col min="15113" max="15113" width="9.109375" style="12"/>
    <col min="15114" max="15116" width="9.33203125" style="12" customWidth="1"/>
    <col min="15117" max="15117" width="10.6640625" style="12" bestFit="1" customWidth="1"/>
    <col min="15118" max="15118" width="9.44140625" style="12" customWidth="1"/>
    <col min="15119" max="15119" width="9.6640625" style="12" customWidth="1"/>
    <col min="15120" max="15122" width="9.44140625" style="12" customWidth="1"/>
    <col min="15123" max="15123" width="9.6640625" style="12" customWidth="1"/>
    <col min="15124" max="15126" width="9.44140625" style="12" customWidth="1"/>
    <col min="15127" max="15128" width="9.6640625" style="12" customWidth="1"/>
    <col min="15129" max="15360" width="9.109375" style="12"/>
    <col min="15361" max="15361" width="30.6640625" style="12" customWidth="1"/>
    <col min="15362" max="15362" width="3" style="12" customWidth="1"/>
    <col min="15363" max="15368" width="9.33203125" style="12" customWidth="1"/>
    <col min="15369" max="15369" width="9.109375" style="12"/>
    <col min="15370" max="15372" width="9.33203125" style="12" customWidth="1"/>
    <col min="15373" max="15373" width="10.6640625" style="12" bestFit="1" customWidth="1"/>
    <col min="15374" max="15374" width="9.44140625" style="12" customWidth="1"/>
    <col min="15375" max="15375" width="9.6640625" style="12" customWidth="1"/>
    <col min="15376" max="15378" width="9.44140625" style="12" customWidth="1"/>
    <col min="15379" max="15379" width="9.6640625" style="12" customWidth="1"/>
    <col min="15380" max="15382" width="9.44140625" style="12" customWidth="1"/>
    <col min="15383" max="15384" width="9.6640625" style="12" customWidth="1"/>
    <col min="15385" max="15616" width="9.109375" style="12"/>
    <col min="15617" max="15617" width="30.6640625" style="12" customWidth="1"/>
    <col min="15618" max="15618" width="3" style="12" customWidth="1"/>
    <col min="15619" max="15624" width="9.33203125" style="12" customWidth="1"/>
    <col min="15625" max="15625" width="9.109375" style="12"/>
    <col min="15626" max="15628" width="9.33203125" style="12" customWidth="1"/>
    <col min="15629" max="15629" width="10.6640625" style="12" bestFit="1" customWidth="1"/>
    <col min="15630" max="15630" width="9.44140625" style="12" customWidth="1"/>
    <col min="15631" max="15631" width="9.6640625" style="12" customWidth="1"/>
    <col min="15632" max="15634" width="9.44140625" style="12" customWidth="1"/>
    <col min="15635" max="15635" width="9.6640625" style="12" customWidth="1"/>
    <col min="15636" max="15638" width="9.44140625" style="12" customWidth="1"/>
    <col min="15639" max="15640" width="9.6640625" style="12" customWidth="1"/>
    <col min="15641" max="15872" width="9.109375" style="12"/>
    <col min="15873" max="15873" width="30.6640625" style="12" customWidth="1"/>
    <col min="15874" max="15874" width="3" style="12" customWidth="1"/>
    <col min="15875" max="15880" width="9.33203125" style="12" customWidth="1"/>
    <col min="15881" max="15881" width="9.109375" style="12"/>
    <col min="15882" max="15884" width="9.33203125" style="12" customWidth="1"/>
    <col min="15885" max="15885" width="10.6640625" style="12" bestFit="1" customWidth="1"/>
    <col min="15886" max="15886" width="9.44140625" style="12" customWidth="1"/>
    <col min="15887" max="15887" width="9.6640625" style="12" customWidth="1"/>
    <col min="15888" max="15890" width="9.44140625" style="12" customWidth="1"/>
    <col min="15891" max="15891" width="9.6640625" style="12" customWidth="1"/>
    <col min="15892" max="15894" width="9.44140625" style="12" customWidth="1"/>
    <col min="15895" max="15896" width="9.6640625" style="12" customWidth="1"/>
    <col min="15897" max="16128" width="9.109375" style="12"/>
    <col min="16129" max="16129" width="30.6640625" style="12" customWidth="1"/>
    <col min="16130" max="16130" width="3" style="12" customWidth="1"/>
    <col min="16131" max="16136" width="9.33203125" style="12" customWidth="1"/>
    <col min="16137" max="16137" width="9.109375" style="12"/>
    <col min="16138" max="16140" width="9.33203125" style="12" customWidth="1"/>
    <col min="16141" max="16141" width="10.6640625" style="12" bestFit="1" customWidth="1"/>
    <col min="16142" max="16142" width="9.44140625" style="12" customWidth="1"/>
    <col min="16143" max="16143" width="9.6640625" style="12" customWidth="1"/>
    <col min="16144" max="16146" width="9.44140625" style="12" customWidth="1"/>
    <col min="16147" max="16147" width="9.6640625" style="12" customWidth="1"/>
    <col min="16148" max="16150" width="9.44140625" style="12" customWidth="1"/>
    <col min="16151" max="16152" width="9.6640625" style="12" customWidth="1"/>
    <col min="16153" max="16384" width="9.109375" style="12"/>
  </cols>
  <sheetData>
    <row r="1" spans="1:13" s="2" customFormat="1" ht="13.8" x14ac:dyDescent="0.3">
      <c r="A1" s="1" t="str">
        <f>muni&amp;" - "&amp;Approve7</f>
        <v>FS196 Mantsopa - Table A7 Budgeted Cash Flows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28.5" customHeight="1" x14ac:dyDescent="0.2">
      <c r="A2" s="3" t="str">
        <f>desc</f>
        <v>Description</v>
      </c>
      <c r="B2" s="4" t="str">
        <f>head27</f>
        <v>Ref</v>
      </c>
      <c r="C2" s="5" t="s">
        <v>41</v>
      </c>
      <c r="D2" s="5" t="s">
        <v>42</v>
      </c>
      <c r="E2" s="6" t="s">
        <v>43</v>
      </c>
      <c r="F2" s="7" t="s">
        <v>36</v>
      </c>
      <c r="G2" s="8"/>
      <c r="H2" s="8"/>
      <c r="I2" s="8"/>
      <c r="J2" s="9" t="s">
        <v>37</v>
      </c>
      <c r="K2" s="10"/>
      <c r="L2" s="11"/>
    </row>
    <row r="3" spans="1:13" ht="20.399999999999999" x14ac:dyDescent="0.2">
      <c r="A3" s="13" t="s">
        <v>0</v>
      </c>
      <c r="B3" s="14"/>
      <c r="C3" s="15" t="str">
        <f>Head5</f>
        <v>Audited Outcome</v>
      </c>
      <c r="D3" s="15" t="str">
        <f>Head5</f>
        <v>Audited Outcome</v>
      </c>
      <c r="E3" s="16" t="str">
        <f>Head5</f>
        <v>Audited Outcome</v>
      </c>
      <c r="F3" s="17" t="str">
        <f>Head6</f>
        <v>Original Budget</v>
      </c>
      <c r="G3" s="18" t="str">
        <f>Head7</f>
        <v>Adjusted Budget</v>
      </c>
      <c r="H3" s="18" t="str">
        <f>Head8</f>
        <v>Full Year Forecast</v>
      </c>
      <c r="I3" s="19" t="str">
        <f>Head5b</f>
        <v>Pre-audit outcome</v>
      </c>
      <c r="J3" s="17" t="s">
        <v>38</v>
      </c>
      <c r="K3" s="18" t="s">
        <v>39</v>
      </c>
      <c r="L3" s="20" t="s">
        <v>40</v>
      </c>
    </row>
    <row r="4" spans="1:13" ht="11.25" customHeight="1" x14ac:dyDescent="0.2">
      <c r="A4" s="21" t="s">
        <v>1</v>
      </c>
      <c r="B4" s="22"/>
      <c r="C4" s="23"/>
      <c r="D4" s="23"/>
      <c r="E4" s="24"/>
      <c r="F4" s="25"/>
      <c r="G4" s="23"/>
      <c r="H4" s="23"/>
      <c r="I4" s="26"/>
      <c r="J4" s="25"/>
      <c r="K4" s="23"/>
      <c r="L4" s="24"/>
    </row>
    <row r="5" spans="1:13" ht="11.25" customHeight="1" x14ac:dyDescent="0.2">
      <c r="A5" s="21" t="s">
        <v>2</v>
      </c>
      <c r="B5" s="27"/>
      <c r="C5" s="28"/>
      <c r="D5" s="28"/>
      <c r="E5" s="29"/>
      <c r="F5" s="30"/>
      <c r="G5" s="28"/>
      <c r="H5" s="28"/>
      <c r="I5" s="31"/>
      <c r="J5" s="30"/>
      <c r="K5" s="28"/>
      <c r="L5" s="29"/>
    </row>
    <row r="6" spans="1:13" ht="11.25" customHeight="1" x14ac:dyDescent="0.2">
      <c r="A6" s="32" t="s">
        <v>3</v>
      </c>
      <c r="B6" s="27"/>
      <c r="C6" s="33">
        <v>8479734</v>
      </c>
      <c r="D6" s="33">
        <v>5722798</v>
      </c>
      <c r="E6" s="34">
        <v>5747407</v>
      </c>
      <c r="F6" s="35">
        <v>14367645</v>
      </c>
      <c r="G6" s="33">
        <v>14367645</v>
      </c>
      <c r="H6" s="33">
        <v>14367645</v>
      </c>
      <c r="I6" s="36">
        <v>14367645</v>
      </c>
      <c r="J6" s="30">
        <f>[1]SA30!N5</f>
        <v>7947407</v>
      </c>
      <c r="K6" s="28">
        <f>[1]SA30!O5</f>
        <v>8312987.7219999991</v>
      </c>
      <c r="L6" s="29">
        <f>[1]SA30!P5</f>
        <v>8695385.1572119985</v>
      </c>
    </row>
    <row r="7" spans="1:13" ht="11.25" customHeight="1" x14ac:dyDescent="0.2">
      <c r="A7" s="32" t="s">
        <v>4</v>
      </c>
      <c r="B7" s="27"/>
      <c r="C7" s="33">
        <v>85753709</v>
      </c>
      <c r="D7" s="33">
        <v>34434487</v>
      </c>
      <c r="E7" s="34">
        <v>26053366</v>
      </c>
      <c r="F7" s="35">
        <v>96227819</v>
      </c>
      <c r="G7" s="33">
        <v>96227819</v>
      </c>
      <c r="H7" s="33">
        <v>96227819</v>
      </c>
      <c r="I7" s="36">
        <v>96227819</v>
      </c>
      <c r="J7" s="30">
        <v>116346000</v>
      </c>
      <c r="K7" s="28">
        <f>[1]SA30!O6+[1]SA30!O7+[1]SA30!O8+[1]SA30!O9</f>
        <v>71183820.835999995</v>
      </c>
      <c r="L7" s="29">
        <f>[1]SA30!P6+[1]SA30!P7+[1]SA30!P8+[1]SA30!P9</f>
        <v>74458276.594456002</v>
      </c>
    </row>
    <row r="8" spans="1:13" ht="11.25" customHeight="1" x14ac:dyDescent="0.2">
      <c r="A8" s="32" t="s">
        <v>5</v>
      </c>
      <c r="B8" s="27"/>
      <c r="C8" s="33">
        <v>0</v>
      </c>
      <c r="D8" s="33">
        <v>3453072</v>
      </c>
      <c r="E8" s="34"/>
      <c r="F8" s="35">
        <v>12276660</v>
      </c>
      <c r="G8" s="33">
        <v>12276660</v>
      </c>
      <c r="H8" s="33">
        <v>12276660</v>
      </c>
      <c r="I8" s="36">
        <v>12276660</v>
      </c>
      <c r="J8" s="30">
        <f>[1]SA30!N11+[1]SA30!N15+[1]SA30!N16+[1]SA30!N17+[1]SA30!N19</f>
        <v>1500000</v>
      </c>
      <c r="K8" s="28">
        <f>[1]SA30!O11+[1]SA30!O15+[1]SA30!O16+[1]SA30!O17+[1]SA30!O19</f>
        <v>1569000</v>
      </c>
      <c r="L8" s="29">
        <f>[1]SA30!P11+[1]SA30!P15+[1]SA30!P16+[1]SA30!P17+[1]SA30!P19</f>
        <v>1641174</v>
      </c>
    </row>
    <row r="9" spans="1:13" ht="11.25" customHeight="1" x14ac:dyDescent="0.2">
      <c r="A9" s="37" t="s">
        <v>6</v>
      </c>
      <c r="B9" s="27">
        <v>1</v>
      </c>
      <c r="C9" s="33">
        <v>99021246</v>
      </c>
      <c r="D9" s="33">
        <v>108160756</v>
      </c>
      <c r="E9" s="34">
        <v>143330244</v>
      </c>
      <c r="F9" s="35">
        <v>88112550</v>
      </c>
      <c r="G9" s="33">
        <v>88112550</v>
      </c>
      <c r="H9" s="33">
        <v>88112550</v>
      </c>
      <c r="I9" s="36">
        <v>88112550</v>
      </c>
      <c r="J9" s="30">
        <v>97225450</v>
      </c>
      <c r="K9" s="28">
        <f>[1]SA30!O18</f>
        <v>100370132.90000001</v>
      </c>
      <c r="L9" s="29">
        <f>[1]SA30!P18</f>
        <v>104987159.0134</v>
      </c>
    </row>
    <row r="10" spans="1:13" ht="11.25" customHeight="1" x14ac:dyDescent="0.2">
      <c r="A10" s="37" t="s">
        <v>7</v>
      </c>
      <c r="B10" s="27">
        <v>1</v>
      </c>
      <c r="C10" s="33"/>
      <c r="D10" s="33"/>
      <c r="E10" s="34"/>
      <c r="F10" s="35">
        <v>34500450</v>
      </c>
      <c r="G10" s="33">
        <v>34500450</v>
      </c>
      <c r="H10" s="33">
        <v>34500450</v>
      </c>
      <c r="I10" s="36">
        <v>34500450</v>
      </c>
      <c r="J10" s="30">
        <v>35889000</v>
      </c>
      <c r="K10" s="28">
        <f>J10*1.039</f>
        <v>37288671</v>
      </c>
      <c r="L10" s="29">
        <f>K10*1.039</f>
        <v>38742929.169</v>
      </c>
    </row>
    <row r="11" spans="1:13" ht="11.25" customHeight="1" x14ac:dyDescent="0.2">
      <c r="A11" s="32" t="s">
        <v>8</v>
      </c>
      <c r="B11" s="27"/>
      <c r="C11" s="33">
        <v>24513526</v>
      </c>
      <c r="D11" s="33">
        <v>28113476</v>
      </c>
      <c r="E11" s="34">
        <v>34267072</v>
      </c>
      <c r="F11" s="35">
        <v>29020000</v>
      </c>
      <c r="G11" s="33">
        <v>29020000</v>
      </c>
      <c r="H11" s="33">
        <v>29020000</v>
      </c>
      <c r="I11" s="36">
        <v>29020000</v>
      </c>
      <c r="J11" s="30">
        <f>[1]SA30!N12+[1]SA30!N13</f>
        <v>36667072</v>
      </c>
      <c r="K11" s="28">
        <f>[1]SA30!O12+[1]SA30!O13</f>
        <v>38353757.311999999</v>
      </c>
      <c r="L11" s="29">
        <f>[1]SA30!P12+[1]SA30!P13</f>
        <v>40118030.148351997</v>
      </c>
    </row>
    <row r="12" spans="1:13" ht="11.25" customHeight="1" x14ac:dyDescent="0.2">
      <c r="A12" s="32" t="s">
        <v>9</v>
      </c>
      <c r="B12" s="27"/>
      <c r="C12" s="33">
        <v>32554</v>
      </c>
      <c r="D12" s="33">
        <v>33675</v>
      </c>
      <c r="E12" s="34">
        <v>0</v>
      </c>
      <c r="F12" s="35">
        <v>35000</v>
      </c>
      <c r="G12" s="33">
        <v>35000</v>
      </c>
      <c r="H12" s="33">
        <v>35000</v>
      </c>
      <c r="I12" s="36">
        <v>35000</v>
      </c>
      <c r="J12" s="30">
        <f>[1]SA30!N14</f>
        <v>0</v>
      </c>
      <c r="K12" s="28">
        <f>[1]SA30!O14</f>
        <v>0</v>
      </c>
      <c r="L12" s="29">
        <f>[1]SA30!P14</f>
        <v>0</v>
      </c>
    </row>
    <row r="13" spans="1:13" ht="11.25" customHeight="1" x14ac:dyDescent="0.2">
      <c r="A13" s="21" t="s">
        <v>10</v>
      </c>
      <c r="B13" s="27"/>
      <c r="C13" s="28"/>
      <c r="D13" s="28"/>
      <c r="E13" s="29"/>
      <c r="F13" s="30"/>
      <c r="G13" s="28"/>
      <c r="H13" s="28"/>
      <c r="I13" s="31"/>
      <c r="J13" s="30"/>
      <c r="K13" s="28"/>
      <c r="L13" s="29"/>
    </row>
    <row r="14" spans="1:13" ht="11.25" customHeight="1" x14ac:dyDescent="0.2">
      <c r="A14" s="32" t="s">
        <v>11</v>
      </c>
      <c r="B14" s="27"/>
      <c r="C14" s="33">
        <v>0</v>
      </c>
      <c r="D14" s="33">
        <v>0</v>
      </c>
      <c r="E14" s="34">
        <v>0</v>
      </c>
      <c r="F14" s="35">
        <v>-216755985</v>
      </c>
      <c r="G14" s="33">
        <v>-216755985</v>
      </c>
      <c r="H14" s="33">
        <v>-216755985</v>
      </c>
      <c r="I14" s="36">
        <v>-216755985</v>
      </c>
      <c r="J14" s="30">
        <v>-113582000</v>
      </c>
      <c r="K14" s="28">
        <f>-([1]SA30!O35+[1]SA30!O36+[1]SA30!O38+[1]SA30!O39+[1]SA30!O40+[1]SA30!O41+[1]SA30!O44+[1]SA30!O50)</f>
        <v>-183383023.38800001</v>
      </c>
      <c r="L14" s="29">
        <f>-([1]SA30!P35+[1]SA30!P36+[1]SA30!P38+[1]SA30!P39+[1]SA30!P40+[1]SA30!P41+[1]SA30!P44+[1]SA30!P50)</f>
        <v>-191818642.46384797</v>
      </c>
      <c r="M14" s="38"/>
    </row>
    <row r="15" spans="1:13" ht="11.25" customHeight="1" x14ac:dyDescent="0.2">
      <c r="A15" s="32" t="s">
        <v>12</v>
      </c>
      <c r="B15" s="27"/>
      <c r="C15" s="33">
        <v>0</v>
      </c>
      <c r="D15" s="33">
        <v>0</v>
      </c>
      <c r="E15" s="34">
        <v>0</v>
      </c>
      <c r="F15" s="35">
        <v>-12250000</v>
      </c>
      <c r="G15" s="33">
        <v>-12250000</v>
      </c>
      <c r="H15" s="33">
        <v>-12250000</v>
      </c>
      <c r="I15" s="36">
        <v>-12250000</v>
      </c>
      <c r="J15" s="30">
        <f>-([1]SA30!N37)</f>
        <v>-11629317</v>
      </c>
      <c r="K15" s="28">
        <f>-([1]SA30!O37)</f>
        <v>-12164265.582</v>
      </c>
      <c r="L15" s="29">
        <f>-([1]SA30!P37)</f>
        <v>-12723821.798772</v>
      </c>
      <c r="M15" s="38"/>
    </row>
    <row r="16" spans="1:13" ht="11.25" customHeight="1" x14ac:dyDescent="0.2">
      <c r="A16" s="32" t="s">
        <v>13</v>
      </c>
      <c r="B16" s="27">
        <v>1</v>
      </c>
      <c r="C16" s="39">
        <v>0</v>
      </c>
      <c r="D16" s="39">
        <v>0</v>
      </c>
      <c r="E16" s="40">
        <v>0</v>
      </c>
      <c r="F16" s="41">
        <v>-100000</v>
      </c>
      <c r="G16" s="39">
        <v>-100000</v>
      </c>
      <c r="H16" s="39">
        <v>-100000</v>
      </c>
      <c r="I16" s="42">
        <v>-100000</v>
      </c>
      <c r="J16" s="43">
        <f>-([1]SA30!N42+[1]SA30!N43)</f>
        <v>-50000</v>
      </c>
      <c r="K16" s="44">
        <f>-([1]SA30!O42+[1]SA30!O43)</f>
        <v>-52300</v>
      </c>
      <c r="L16" s="45">
        <f>-([1]SA30!P42+[1]SA30!P43)</f>
        <v>-54705.8</v>
      </c>
      <c r="M16" s="38"/>
    </row>
    <row r="17" spans="1:12" ht="11.25" customHeight="1" x14ac:dyDescent="0.2">
      <c r="A17" s="46" t="s">
        <v>14</v>
      </c>
      <c r="B17" s="47"/>
      <c r="C17" s="48">
        <f t="shared" ref="C17:L17" si="0">SUM(C6:C12)+SUM(C14:C16)</f>
        <v>217800769</v>
      </c>
      <c r="D17" s="48">
        <f t="shared" si="0"/>
        <v>179918264</v>
      </c>
      <c r="E17" s="49">
        <f t="shared" si="0"/>
        <v>209398089</v>
      </c>
      <c r="F17" s="50">
        <f t="shared" si="0"/>
        <v>45434139</v>
      </c>
      <c r="G17" s="48">
        <f t="shared" si="0"/>
        <v>45434139</v>
      </c>
      <c r="H17" s="48">
        <f t="shared" si="0"/>
        <v>45434139</v>
      </c>
      <c r="I17" s="51">
        <f t="shared" si="0"/>
        <v>45434139</v>
      </c>
      <c r="J17" s="52">
        <f t="shared" si="0"/>
        <v>170313612</v>
      </c>
      <c r="K17" s="48">
        <f t="shared" si="0"/>
        <v>61478780.800000012</v>
      </c>
      <c r="L17" s="53">
        <f t="shared" si="0"/>
        <v>64045784.019800007</v>
      </c>
    </row>
    <row r="18" spans="1:12" ht="4.95" customHeight="1" x14ac:dyDescent="0.2">
      <c r="A18" s="54"/>
      <c r="B18" s="27"/>
      <c r="C18" s="28"/>
      <c r="D18" s="28"/>
      <c r="E18" s="31"/>
      <c r="F18" s="55"/>
      <c r="G18" s="28"/>
      <c r="H18" s="28"/>
      <c r="I18" s="56"/>
      <c r="J18" s="30"/>
      <c r="K18" s="28"/>
      <c r="L18" s="29"/>
    </row>
    <row r="19" spans="1:12" ht="11.25" customHeight="1" x14ac:dyDescent="0.2">
      <c r="A19" s="21" t="s">
        <v>15</v>
      </c>
      <c r="B19" s="27"/>
      <c r="C19" s="28"/>
      <c r="D19" s="28"/>
      <c r="E19" s="31"/>
      <c r="F19" s="55"/>
      <c r="G19" s="28"/>
      <c r="H19" s="28"/>
      <c r="I19" s="56"/>
      <c r="J19" s="30"/>
      <c r="K19" s="28"/>
      <c r="L19" s="29"/>
    </row>
    <row r="20" spans="1:12" ht="11.25" customHeight="1" x14ac:dyDescent="0.2">
      <c r="A20" s="21" t="s">
        <v>2</v>
      </c>
      <c r="B20" s="27"/>
      <c r="C20" s="57"/>
      <c r="D20" s="57"/>
      <c r="E20" s="58"/>
      <c r="F20" s="59"/>
      <c r="G20" s="57"/>
      <c r="H20" s="57"/>
      <c r="I20" s="60"/>
      <c r="J20" s="61"/>
      <c r="K20" s="57"/>
      <c r="L20" s="62"/>
    </row>
    <row r="21" spans="1:12" ht="11.25" customHeight="1" x14ac:dyDescent="0.2">
      <c r="A21" s="32" t="s">
        <v>16</v>
      </c>
      <c r="B21" s="27"/>
      <c r="C21" s="33">
        <v>0</v>
      </c>
      <c r="D21" s="33">
        <v>0</v>
      </c>
      <c r="E21" s="36">
        <v>0</v>
      </c>
      <c r="F21" s="63">
        <v>0</v>
      </c>
      <c r="G21" s="64">
        <v>0</v>
      </c>
      <c r="H21" s="64">
        <v>0</v>
      </c>
      <c r="I21" s="65">
        <v>0</v>
      </c>
      <c r="J21" s="66">
        <f>[1]SA30!N24+[1]SA30!N25</f>
        <v>0</v>
      </c>
      <c r="K21" s="67">
        <f>[1]SA30!O24+[1]SA30!O25</f>
        <v>0</v>
      </c>
      <c r="L21" s="68">
        <f>[1]SA30!P24+[1]SA30!P25</f>
        <v>0</v>
      </c>
    </row>
    <row r="22" spans="1:12" ht="1.95" customHeight="1" x14ac:dyDescent="0.2">
      <c r="A22" s="32"/>
      <c r="B22" s="27"/>
      <c r="C22" s="28">
        <v>-20607</v>
      </c>
      <c r="D22" s="67">
        <v>0</v>
      </c>
      <c r="E22" s="69">
        <v>6198</v>
      </c>
      <c r="F22" s="55">
        <v>-3000000</v>
      </c>
      <c r="G22" s="28">
        <v>-3000000</v>
      </c>
      <c r="H22" s="28">
        <v>-3000000</v>
      </c>
      <c r="I22" s="56">
        <v>-3000000</v>
      </c>
      <c r="J22" s="30"/>
      <c r="K22" s="28"/>
      <c r="L22" s="29"/>
    </row>
    <row r="23" spans="1:12" ht="11.25" customHeight="1" x14ac:dyDescent="0.2">
      <c r="A23" s="37" t="s">
        <v>17</v>
      </c>
      <c r="B23" s="27"/>
      <c r="C23" s="64">
        <v>-20607</v>
      </c>
      <c r="D23" s="33">
        <v>0</v>
      </c>
      <c r="E23" s="36">
        <v>6198</v>
      </c>
      <c r="F23" s="63">
        <v>-3000000</v>
      </c>
      <c r="G23" s="64">
        <v>-3000000</v>
      </c>
      <c r="H23" s="64">
        <v>-3000000</v>
      </c>
      <c r="I23" s="65">
        <v>-3000000</v>
      </c>
      <c r="J23" s="66">
        <v>9000</v>
      </c>
      <c r="K23" s="67">
        <v>9486</v>
      </c>
      <c r="L23" s="68">
        <v>9998.2440000000006</v>
      </c>
    </row>
    <row r="24" spans="1:12" ht="11.25" customHeight="1" x14ac:dyDescent="0.2">
      <c r="A24" s="32" t="s">
        <v>18</v>
      </c>
      <c r="B24" s="27"/>
      <c r="C24" s="33">
        <v>0</v>
      </c>
      <c r="D24" s="33">
        <v>0</v>
      </c>
      <c r="E24" s="36">
        <v>0</v>
      </c>
      <c r="F24" s="63">
        <v>-2000</v>
      </c>
      <c r="G24" s="64">
        <v>-2000</v>
      </c>
      <c r="H24" s="64">
        <v>-2000</v>
      </c>
      <c r="I24" s="65">
        <v>-2000</v>
      </c>
      <c r="J24" s="30">
        <f>[1]SA30!N31</f>
        <v>0</v>
      </c>
      <c r="K24" s="28">
        <f>[1]SA30!O31</f>
        <v>0</v>
      </c>
      <c r="L24" s="29">
        <f>[1]SA30!P31</f>
        <v>0</v>
      </c>
    </row>
    <row r="25" spans="1:12" ht="11.25" customHeight="1" x14ac:dyDescent="0.2">
      <c r="A25" s="21" t="s">
        <v>10</v>
      </c>
      <c r="B25" s="27"/>
      <c r="C25" s="70"/>
      <c r="D25" s="70"/>
      <c r="E25" s="71"/>
      <c r="F25" s="72"/>
      <c r="G25" s="70"/>
      <c r="H25" s="70"/>
      <c r="I25" s="73"/>
      <c r="J25" s="30"/>
      <c r="K25" s="28"/>
      <c r="L25" s="29"/>
    </row>
    <row r="26" spans="1:12" ht="11.25" customHeight="1" x14ac:dyDescent="0.2">
      <c r="A26" s="32" t="s">
        <v>19</v>
      </c>
      <c r="B26" s="27"/>
      <c r="C26" s="33">
        <v>-28847785</v>
      </c>
      <c r="D26" s="33">
        <v>-34330704</v>
      </c>
      <c r="E26" s="36">
        <v>-53259454</v>
      </c>
      <c r="F26" s="74">
        <v>-47312276</v>
      </c>
      <c r="G26" s="33">
        <v>-47312276</v>
      </c>
      <c r="H26" s="33">
        <v>-47312276</v>
      </c>
      <c r="I26" s="65">
        <v>-47312276</v>
      </c>
      <c r="J26" s="30">
        <v>-35889000</v>
      </c>
      <c r="K26" s="28">
        <f>-([1]SA30!O48)</f>
        <v>-89972579.099999994</v>
      </c>
      <c r="L26" s="29">
        <f>-([1]SA30!P48)</f>
        <v>-94111317.738599986</v>
      </c>
    </row>
    <row r="27" spans="1:12" ht="11.25" customHeight="1" x14ac:dyDescent="0.2">
      <c r="A27" s="46" t="s">
        <v>20</v>
      </c>
      <c r="B27" s="47"/>
      <c r="C27" s="48">
        <f>+C21+C23+C24+C26</f>
        <v>-28868392</v>
      </c>
      <c r="D27" s="48">
        <f t="shared" ref="D27:L27" si="1">+D21+D23+D24+D26</f>
        <v>-34330704</v>
      </c>
      <c r="E27" s="49">
        <f t="shared" si="1"/>
        <v>-53253256</v>
      </c>
      <c r="F27" s="50">
        <f t="shared" si="1"/>
        <v>-50314276</v>
      </c>
      <c r="G27" s="48">
        <f t="shared" si="1"/>
        <v>-50314276</v>
      </c>
      <c r="H27" s="48">
        <f t="shared" si="1"/>
        <v>-50314276</v>
      </c>
      <c r="I27" s="51">
        <f t="shared" si="1"/>
        <v>-50314276</v>
      </c>
      <c r="J27" s="52">
        <f t="shared" si="1"/>
        <v>-35880000</v>
      </c>
      <c r="K27" s="48">
        <f t="shared" si="1"/>
        <v>-89963093.099999994</v>
      </c>
      <c r="L27" s="53">
        <f t="shared" si="1"/>
        <v>-94101319.494599983</v>
      </c>
    </row>
    <row r="28" spans="1:12" ht="4.95" customHeight="1" x14ac:dyDescent="0.2">
      <c r="A28" s="54"/>
      <c r="B28" s="27"/>
      <c r="C28" s="28"/>
      <c r="D28" s="28"/>
      <c r="E28" s="31"/>
      <c r="F28" s="55"/>
      <c r="G28" s="28"/>
      <c r="H28" s="28"/>
      <c r="I28" s="56"/>
      <c r="J28" s="30"/>
      <c r="K28" s="28"/>
      <c r="L28" s="29"/>
    </row>
    <row r="29" spans="1:12" ht="11.25" customHeight="1" x14ac:dyDescent="0.2">
      <c r="A29" s="21" t="s">
        <v>21</v>
      </c>
      <c r="B29" s="27"/>
      <c r="C29" s="28"/>
      <c r="D29" s="28"/>
      <c r="E29" s="31"/>
      <c r="F29" s="55"/>
      <c r="G29" s="28"/>
      <c r="H29" s="28"/>
      <c r="I29" s="56"/>
      <c r="J29" s="30"/>
      <c r="K29" s="28"/>
      <c r="L29" s="29"/>
    </row>
    <row r="30" spans="1:12" ht="11.25" customHeight="1" x14ac:dyDescent="0.2">
      <c r="A30" s="21" t="s">
        <v>2</v>
      </c>
      <c r="B30" s="27"/>
      <c r="C30" s="28"/>
      <c r="D30" s="28"/>
      <c r="E30" s="31"/>
      <c r="F30" s="55"/>
      <c r="G30" s="28"/>
      <c r="H30" s="28"/>
      <c r="I30" s="56"/>
      <c r="J30" s="30"/>
      <c r="K30" s="28"/>
      <c r="L30" s="29"/>
    </row>
    <row r="31" spans="1:12" ht="11.25" customHeight="1" x14ac:dyDescent="0.2">
      <c r="A31" s="32" t="s">
        <v>22</v>
      </c>
      <c r="B31" s="27"/>
      <c r="C31" s="33">
        <v>0</v>
      </c>
      <c r="D31" s="33">
        <v>0</v>
      </c>
      <c r="E31" s="36"/>
      <c r="F31" s="74">
        <v>0</v>
      </c>
      <c r="G31" s="33">
        <v>0</v>
      </c>
      <c r="H31" s="33">
        <v>0</v>
      </c>
      <c r="I31" s="65">
        <v>0</v>
      </c>
      <c r="J31" s="30">
        <f>[1]SA30!N26</f>
        <v>0</v>
      </c>
      <c r="K31" s="28">
        <f>[1]SA30!O26</f>
        <v>0</v>
      </c>
      <c r="L31" s="29">
        <f>[1]SA30!P26</f>
        <v>0</v>
      </c>
    </row>
    <row r="32" spans="1:12" ht="11.25" customHeight="1" x14ac:dyDescent="0.2">
      <c r="A32" s="32" t="s">
        <v>23</v>
      </c>
      <c r="B32" s="27"/>
      <c r="C32" s="33">
        <v>0</v>
      </c>
      <c r="D32" s="33">
        <v>412501</v>
      </c>
      <c r="E32" s="36"/>
      <c r="F32" s="74">
        <v>0</v>
      </c>
      <c r="G32" s="33">
        <v>0</v>
      </c>
      <c r="H32" s="33">
        <v>0</v>
      </c>
      <c r="I32" s="65">
        <v>0</v>
      </c>
      <c r="J32" s="30">
        <f>[1]SA30!N27</f>
        <v>0</v>
      </c>
      <c r="K32" s="28">
        <f>[1]SA30!O27</f>
        <v>0</v>
      </c>
      <c r="L32" s="29">
        <f>[1]SA30!P27</f>
        <v>0</v>
      </c>
    </row>
    <row r="33" spans="1:16" ht="11.25" customHeight="1" x14ac:dyDescent="0.2">
      <c r="A33" s="32" t="s">
        <v>24</v>
      </c>
      <c r="B33" s="27"/>
      <c r="C33" s="33">
        <v>3003487</v>
      </c>
      <c r="D33" s="33">
        <v>-21662</v>
      </c>
      <c r="E33" s="36"/>
      <c r="F33" s="74">
        <v>0</v>
      </c>
      <c r="G33" s="64">
        <v>0</v>
      </c>
      <c r="H33" s="64">
        <v>0</v>
      </c>
      <c r="I33" s="75">
        <v>0</v>
      </c>
      <c r="J33" s="30">
        <f>[1]SA30!N28</f>
        <v>0</v>
      </c>
      <c r="K33" s="28">
        <f>[1]SA30!O28</f>
        <v>0</v>
      </c>
      <c r="L33" s="29">
        <f>[1]SA30!P28</f>
        <v>0</v>
      </c>
    </row>
    <row r="34" spans="1:16" ht="11.25" customHeight="1" x14ac:dyDescent="0.2">
      <c r="A34" s="21" t="s">
        <v>10</v>
      </c>
      <c r="B34" s="27"/>
      <c r="C34" s="70"/>
      <c r="D34" s="70"/>
      <c r="E34" s="71"/>
      <c r="F34" s="72"/>
      <c r="G34" s="70"/>
      <c r="H34" s="70"/>
      <c r="I34" s="73"/>
      <c r="J34" s="30"/>
      <c r="K34" s="28"/>
      <c r="L34" s="29"/>
    </row>
    <row r="35" spans="1:16" ht="11.25" customHeight="1" x14ac:dyDescent="0.2">
      <c r="A35" s="32" t="s">
        <v>25</v>
      </c>
      <c r="B35" s="27"/>
      <c r="C35" s="33">
        <v>-996449</v>
      </c>
      <c r="D35" s="33">
        <v>-1382549</v>
      </c>
      <c r="E35" s="36">
        <v>-603310</v>
      </c>
      <c r="F35" s="74">
        <v>-2000000</v>
      </c>
      <c r="G35" s="33">
        <v>-2000000</v>
      </c>
      <c r="H35" s="33">
        <v>-2000000</v>
      </c>
      <c r="I35" s="65">
        <v>-2000000</v>
      </c>
      <c r="J35" s="30">
        <f>-([1]SA30!N49)</f>
        <v>-765000</v>
      </c>
      <c r="K35" s="28">
        <f>-([1]SA30!O49)</f>
        <v>-800190</v>
      </c>
      <c r="L35" s="29">
        <f>-([1]SA30!P49)</f>
        <v>-836998.74</v>
      </c>
    </row>
    <row r="36" spans="1:16" ht="11.25" customHeight="1" x14ac:dyDescent="0.2">
      <c r="A36" s="46" t="s">
        <v>26</v>
      </c>
      <c r="B36" s="47"/>
      <c r="C36" s="48">
        <f>SUM(C31:C33)+C35</f>
        <v>2007038</v>
      </c>
      <c r="D36" s="48">
        <f t="shared" ref="D36:L36" si="2">SUM(D31:D33)+D35</f>
        <v>-991710</v>
      </c>
      <c r="E36" s="49">
        <f t="shared" si="2"/>
        <v>-603310</v>
      </c>
      <c r="F36" s="50">
        <f t="shared" si="2"/>
        <v>-2000000</v>
      </c>
      <c r="G36" s="48">
        <f t="shared" si="2"/>
        <v>-2000000</v>
      </c>
      <c r="H36" s="48">
        <f t="shared" si="2"/>
        <v>-2000000</v>
      </c>
      <c r="I36" s="51">
        <f t="shared" si="2"/>
        <v>-2000000</v>
      </c>
      <c r="J36" s="52">
        <f t="shared" si="2"/>
        <v>-765000</v>
      </c>
      <c r="K36" s="48">
        <f t="shared" si="2"/>
        <v>-800190</v>
      </c>
      <c r="L36" s="53">
        <f t="shared" si="2"/>
        <v>-836998.74</v>
      </c>
    </row>
    <row r="37" spans="1:16" ht="4.95" customHeight="1" x14ac:dyDescent="0.2">
      <c r="A37" s="54"/>
      <c r="B37" s="27"/>
      <c r="C37" s="28"/>
      <c r="D37" s="28"/>
      <c r="E37" s="31"/>
      <c r="F37" s="55"/>
      <c r="G37" s="28"/>
      <c r="H37" s="28"/>
      <c r="I37" s="56"/>
      <c r="J37" s="30"/>
      <c r="K37" s="28"/>
      <c r="L37" s="29"/>
    </row>
    <row r="38" spans="1:16" ht="11.25" customHeight="1" x14ac:dyDescent="0.2">
      <c r="A38" s="21" t="s">
        <v>27</v>
      </c>
      <c r="B38" s="27"/>
      <c r="C38" s="57">
        <f>C17+C27+C36</f>
        <v>190939415</v>
      </c>
      <c r="D38" s="57">
        <f t="shared" ref="D38:L38" si="3">D17+D27+D36</f>
        <v>144595850</v>
      </c>
      <c r="E38" s="58">
        <f t="shared" si="3"/>
        <v>155541523</v>
      </c>
      <c r="F38" s="59">
        <f t="shared" si="3"/>
        <v>-6880137</v>
      </c>
      <c r="G38" s="57">
        <f t="shared" si="3"/>
        <v>-6880137</v>
      </c>
      <c r="H38" s="57">
        <f t="shared" si="3"/>
        <v>-6880137</v>
      </c>
      <c r="I38" s="60">
        <f t="shared" si="3"/>
        <v>-6880137</v>
      </c>
      <c r="J38" s="61">
        <f t="shared" si="3"/>
        <v>133668612</v>
      </c>
      <c r="K38" s="57">
        <f t="shared" si="3"/>
        <v>-29284502.299999982</v>
      </c>
      <c r="L38" s="62">
        <f t="shared" si="3"/>
        <v>-30892534.214799974</v>
      </c>
    </row>
    <row r="39" spans="1:16" ht="11.25" customHeight="1" x14ac:dyDescent="0.2">
      <c r="A39" s="32" t="s">
        <v>28</v>
      </c>
      <c r="B39" s="27">
        <v>2</v>
      </c>
      <c r="C39" s="76">
        <v>986753</v>
      </c>
      <c r="D39" s="76">
        <v>1187207</v>
      </c>
      <c r="E39" s="76">
        <v>3530634</v>
      </c>
      <c r="F39" s="76">
        <v>124462</v>
      </c>
      <c r="G39" s="76">
        <v>124462</v>
      </c>
      <c r="H39" s="76">
        <v>124462</v>
      </c>
      <c r="I39" s="76">
        <v>124462</v>
      </c>
      <c r="J39" s="61">
        <f>+I40</f>
        <v>-6755675</v>
      </c>
      <c r="K39" s="57">
        <f>J40</f>
        <v>126912937</v>
      </c>
      <c r="L39" s="62">
        <f>K40</f>
        <v>97628434.700000018</v>
      </c>
    </row>
    <row r="40" spans="1:16" ht="11.25" customHeight="1" x14ac:dyDescent="0.2">
      <c r="A40" s="77" t="s">
        <v>29</v>
      </c>
      <c r="B40" s="78">
        <v>2</v>
      </c>
      <c r="C40" s="79">
        <f>C38+C39</f>
        <v>191926168</v>
      </c>
      <c r="D40" s="79">
        <f>D38+D39</f>
        <v>145783057</v>
      </c>
      <c r="E40" s="80">
        <f>E38+E39</f>
        <v>159072157</v>
      </c>
      <c r="F40" s="81">
        <f t="shared" ref="F40:L40" si="4">F38+F39</f>
        <v>-6755675</v>
      </c>
      <c r="G40" s="79">
        <f t="shared" si="4"/>
        <v>-6755675</v>
      </c>
      <c r="H40" s="79">
        <f t="shared" si="4"/>
        <v>-6755675</v>
      </c>
      <c r="I40" s="82">
        <f t="shared" si="4"/>
        <v>-6755675</v>
      </c>
      <c r="J40" s="83">
        <f t="shared" si="4"/>
        <v>126912937</v>
      </c>
      <c r="K40" s="79">
        <f t="shared" si="4"/>
        <v>97628434.700000018</v>
      </c>
      <c r="L40" s="84">
        <f t="shared" si="4"/>
        <v>66735900.485200047</v>
      </c>
    </row>
    <row r="41" spans="1:16" s="88" customFormat="1" ht="11.25" customHeight="1" x14ac:dyDescent="0.2">
      <c r="A41" s="85" t="str">
        <f>head27a</f>
        <v>References</v>
      </c>
      <c r="B41" s="86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12"/>
      <c r="N41" s="12"/>
      <c r="O41" s="12"/>
      <c r="P41" s="12"/>
    </row>
    <row r="42" spans="1:16" s="88" customFormat="1" ht="11.25" customHeight="1" x14ac:dyDescent="0.2">
      <c r="A42" s="89" t="s">
        <v>30</v>
      </c>
      <c r="B42" s="86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12"/>
      <c r="N42" s="12"/>
      <c r="O42" s="12"/>
      <c r="P42" s="12"/>
    </row>
    <row r="43" spans="1:16" s="88" customFormat="1" ht="11.25" customHeight="1" x14ac:dyDescent="0.2">
      <c r="A43" s="89" t="s">
        <v>31</v>
      </c>
      <c r="B43" s="86"/>
      <c r="C43" s="90"/>
      <c r="D43" s="90"/>
      <c r="E43" s="87"/>
      <c r="F43" s="87"/>
      <c r="G43" s="87"/>
      <c r="H43" s="87"/>
      <c r="I43" s="87"/>
      <c r="J43" s="87"/>
      <c r="K43" s="87"/>
      <c r="L43" s="87"/>
      <c r="N43" s="12"/>
      <c r="O43" s="12"/>
      <c r="P43" s="12"/>
    </row>
    <row r="44" spans="1:16" ht="11.25" customHeight="1" x14ac:dyDescent="0.2">
      <c r="A44" s="91" t="s">
        <v>32</v>
      </c>
      <c r="B44" s="92"/>
      <c r="C44" s="93"/>
      <c r="D44" s="93"/>
      <c r="E44" s="94"/>
      <c r="F44" s="95"/>
      <c r="G44" s="95"/>
      <c r="H44" s="95"/>
      <c r="I44" s="95"/>
      <c r="J44" s="95"/>
      <c r="K44" s="95"/>
      <c r="L44" s="95"/>
    </row>
    <row r="45" spans="1:16" ht="11.25" customHeight="1" x14ac:dyDescent="0.2">
      <c r="A45" s="12" t="s">
        <v>33</v>
      </c>
      <c r="C45" s="56">
        <f t="shared" ref="C45:L45" si="5">SUM(C6:C12)+SUM(C21:C23)</f>
        <v>217759555</v>
      </c>
      <c r="D45" s="56">
        <f t="shared" si="5"/>
        <v>179918264</v>
      </c>
      <c r="E45" s="56">
        <f t="shared" si="5"/>
        <v>209410485</v>
      </c>
      <c r="F45" s="56">
        <f t="shared" si="5"/>
        <v>268540124</v>
      </c>
      <c r="G45" s="56">
        <f t="shared" si="5"/>
        <v>268540124</v>
      </c>
      <c r="H45" s="56">
        <f t="shared" si="5"/>
        <v>268540124</v>
      </c>
      <c r="I45" s="56">
        <f t="shared" si="5"/>
        <v>268540124</v>
      </c>
      <c r="J45" s="56">
        <f t="shared" si="5"/>
        <v>295583929</v>
      </c>
      <c r="K45" s="56">
        <f t="shared" si="5"/>
        <v>257087855.77000001</v>
      </c>
      <c r="L45" s="56">
        <f t="shared" si="5"/>
        <v>268652952.32642001</v>
      </c>
    </row>
    <row r="46" spans="1:16" ht="11.25" customHeight="1" x14ac:dyDescent="0.2">
      <c r="A46" s="12" t="s">
        <v>34</v>
      </c>
      <c r="C46" s="56">
        <f>SUM(C14:C16)+C26</f>
        <v>-28847785</v>
      </c>
      <c r="D46" s="56">
        <f t="shared" ref="D46:L46" si="6">SUM(D14:D16)+D26</f>
        <v>-34330704</v>
      </c>
      <c r="E46" s="56">
        <f t="shared" si="6"/>
        <v>-53259454</v>
      </c>
      <c r="F46" s="56">
        <f t="shared" si="6"/>
        <v>-276418261</v>
      </c>
      <c r="G46" s="56">
        <f t="shared" si="6"/>
        <v>-276418261</v>
      </c>
      <c r="H46" s="56">
        <f t="shared" si="6"/>
        <v>-276418261</v>
      </c>
      <c r="I46" s="56">
        <f t="shared" si="6"/>
        <v>-276418261</v>
      </c>
      <c r="J46" s="56">
        <f t="shared" si="6"/>
        <v>-161150317</v>
      </c>
      <c r="K46" s="56">
        <f t="shared" si="6"/>
        <v>-285572168.06999999</v>
      </c>
      <c r="L46" s="56">
        <f t="shared" si="6"/>
        <v>-298708487.80121994</v>
      </c>
    </row>
    <row r="47" spans="1:16" ht="11.25" customHeight="1" x14ac:dyDescent="0.2">
      <c r="C47" s="56">
        <f>C45+C46</f>
        <v>188911770</v>
      </c>
      <c r="D47" s="56">
        <f t="shared" ref="D47:L47" si="7">D45+D46</f>
        <v>145587560</v>
      </c>
      <c r="E47" s="56">
        <f t="shared" si="7"/>
        <v>156151031</v>
      </c>
      <c r="F47" s="56">
        <f t="shared" si="7"/>
        <v>-7878137</v>
      </c>
      <c r="G47" s="56">
        <f t="shared" si="7"/>
        <v>-7878137</v>
      </c>
      <c r="H47" s="56">
        <f t="shared" si="7"/>
        <v>-7878137</v>
      </c>
      <c r="I47" s="56">
        <f t="shared" si="7"/>
        <v>-7878137</v>
      </c>
      <c r="J47" s="56">
        <f t="shared" si="7"/>
        <v>134433612</v>
      </c>
      <c r="K47" s="56">
        <f t="shared" si="7"/>
        <v>-28484312.299999982</v>
      </c>
      <c r="L47" s="56">
        <f t="shared" si="7"/>
        <v>-30055535.474799931</v>
      </c>
    </row>
    <row r="48" spans="1:16" ht="11.25" customHeight="1" x14ac:dyDescent="0.2">
      <c r="A48" s="12" t="s">
        <v>35</v>
      </c>
      <c r="C48" s="56">
        <f>C24+C32+C33</f>
        <v>3003487</v>
      </c>
      <c r="D48" s="56">
        <f t="shared" ref="D48:L48" si="8">D24+D32+D33</f>
        <v>390839</v>
      </c>
      <c r="E48" s="56">
        <f t="shared" si="8"/>
        <v>0</v>
      </c>
      <c r="F48" s="56">
        <f t="shared" si="8"/>
        <v>-2000</v>
      </c>
      <c r="G48" s="56">
        <f t="shared" si="8"/>
        <v>-2000</v>
      </c>
      <c r="H48" s="56">
        <f t="shared" si="8"/>
        <v>-2000</v>
      </c>
      <c r="I48" s="56">
        <f t="shared" si="8"/>
        <v>-2000</v>
      </c>
      <c r="J48" s="56">
        <f t="shared" si="8"/>
        <v>0</v>
      </c>
      <c r="K48" s="56">
        <f t="shared" si="8"/>
        <v>0</v>
      </c>
      <c r="L48" s="56">
        <f t="shared" si="8"/>
        <v>0</v>
      </c>
    </row>
    <row r="49" spans="1:12" ht="11.25" customHeight="1" x14ac:dyDescent="0.2">
      <c r="A49" s="12" t="str">
        <f>A35</f>
        <v>Repayment of borrowing</v>
      </c>
      <c r="C49" s="56">
        <f>C35</f>
        <v>-996449</v>
      </c>
      <c r="D49" s="56">
        <f t="shared" ref="D49:L49" si="9">D35</f>
        <v>-1382549</v>
      </c>
      <c r="E49" s="56">
        <f t="shared" si="9"/>
        <v>-603310</v>
      </c>
      <c r="F49" s="56">
        <f t="shared" si="9"/>
        <v>-2000000</v>
      </c>
      <c r="G49" s="56">
        <f t="shared" si="9"/>
        <v>-2000000</v>
      </c>
      <c r="H49" s="56">
        <f t="shared" si="9"/>
        <v>-2000000</v>
      </c>
      <c r="I49" s="56">
        <f>I35</f>
        <v>-2000000</v>
      </c>
      <c r="J49" s="56">
        <f t="shared" si="9"/>
        <v>-765000</v>
      </c>
      <c r="K49" s="56">
        <f t="shared" si="9"/>
        <v>-800190</v>
      </c>
      <c r="L49" s="56">
        <f t="shared" si="9"/>
        <v>-836998.74</v>
      </c>
    </row>
    <row r="50" spans="1:12" ht="11.25" customHeight="1" x14ac:dyDescent="0.2">
      <c r="C50" s="56">
        <f>C47+C48+C49</f>
        <v>190918808</v>
      </c>
      <c r="D50" s="56">
        <f t="shared" ref="D50:L50" si="10">D47+D48+D49</f>
        <v>144595850</v>
      </c>
      <c r="E50" s="56">
        <f t="shared" si="10"/>
        <v>155547721</v>
      </c>
      <c r="F50" s="56">
        <f t="shared" si="10"/>
        <v>-9880137</v>
      </c>
      <c r="G50" s="56">
        <f t="shared" si="10"/>
        <v>-9880137</v>
      </c>
      <c r="H50" s="56">
        <f t="shared" si="10"/>
        <v>-9880137</v>
      </c>
      <c r="I50" s="56">
        <f t="shared" si="10"/>
        <v>-9880137</v>
      </c>
      <c r="J50" s="56">
        <f t="shared" si="10"/>
        <v>133668612</v>
      </c>
      <c r="K50" s="56">
        <f t="shared" si="10"/>
        <v>-29284502.299999982</v>
      </c>
      <c r="L50" s="56">
        <f t="shared" si="10"/>
        <v>-30892534.214799929</v>
      </c>
    </row>
    <row r="51" spans="1:12" ht="11.25" customHeight="1" x14ac:dyDescent="0.2">
      <c r="C51" s="96">
        <f t="shared" ref="C51:L51" si="11">C38-C50</f>
        <v>20607</v>
      </c>
      <c r="D51" s="96">
        <f t="shared" si="11"/>
        <v>0</v>
      </c>
      <c r="E51" s="96">
        <f t="shared" si="11"/>
        <v>-6198</v>
      </c>
      <c r="F51" s="96">
        <f t="shared" si="11"/>
        <v>3000000</v>
      </c>
      <c r="G51" s="96">
        <f t="shared" si="11"/>
        <v>3000000</v>
      </c>
      <c r="H51" s="96">
        <f t="shared" si="11"/>
        <v>3000000</v>
      </c>
      <c r="I51" s="96">
        <f t="shared" si="11"/>
        <v>3000000</v>
      </c>
      <c r="J51" s="96">
        <f t="shared" si="11"/>
        <v>0</v>
      </c>
      <c r="K51" s="96">
        <f t="shared" si="11"/>
        <v>0</v>
      </c>
      <c r="L51" s="96">
        <f t="shared" si="11"/>
        <v>-4.4703483581542969E-8</v>
      </c>
    </row>
    <row r="52" spans="1:12" ht="11.25" customHeight="1" x14ac:dyDescent="0.2"/>
    <row r="53" spans="1:12" ht="11.25" customHeight="1" x14ac:dyDescent="0.2"/>
    <row r="54" spans="1:12" ht="11.25" customHeight="1" x14ac:dyDescent="0.2"/>
    <row r="55" spans="1:12" ht="11.25" customHeight="1" x14ac:dyDescent="0.2"/>
    <row r="56" spans="1:12" ht="11.25" customHeight="1" x14ac:dyDescent="0.2"/>
    <row r="57" spans="1:12" ht="11.25" customHeight="1" x14ac:dyDescent="0.2"/>
    <row r="58" spans="1:12" ht="11.25" customHeight="1" x14ac:dyDescent="0.2"/>
    <row r="59" spans="1:12" ht="11.25" customHeight="1" x14ac:dyDescent="0.2"/>
    <row r="60" spans="1:12" ht="11.25" customHeight="1" x14ac:dyDescent="0.2"/>
    <row r="61" spans="1:12" ht="11.25" customHeight="1" x14ac:dyDescent="0.2"/>
    <row r="62" spans="1:12" ht="11.25" customHeight="1" x14ac:dyDescent="0.2"/>
    <row r="63" spans="1:12" ht="11.25" customHeight="1" x14ac:dyDescent="0.2"/>
    <row r="64" spans="1:12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</sheetData>
  <mergeCells count="2">
    <mergeCell ref="F2:I2"/>
    <mergeCell ref="J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Kolisang Kgojane</dc:creator>
  <cp:lastModifiedBy>Kolisang Kgojane</cp:lastModifiedBy>
  <dcterms:created xsi:type="dcterms:W3CDTF">2015-06-05T18:17:20Z</dcterms:created>
  <dcterms:modified xsi:type="dcterms:W3CDTF">2021-03-29T09:41:22Z</dcterms:modified>
</cp:coreProperties>
</file>